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 activeTab="2"/>
  </bookViews>
  <sheets>
    <sheet name="Instructions" sheetId="5" r:id="rId1"/>
    <sheet name="Chi-Square GOF Test" sheetId="3" r:id="rId2"/>
    <sheet name="Chi-Square Test of Independence" sheetId="4" r:id="rId3"/>
  </sheets>
  <definedNames>
    <definedName name="_xlnm.Print_Area" localSheetId="1">'Chi-Square GOF Test'!$A$1:$I$28</definedName>
    <definedName name="_xlnm.Print_Area" localSheetId="2">'Chi-Square Test of Independence'!$A$1:$J$28</definedName>
    <definedName name="_xlnm.Print_Area" localSheetId="0">Instructions!$B$2:$B$11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4" i="4" l="1"/>
  <c r="E18" i="4"/>
  <c r="H8" i="4"/>
  <c r="H7" i="4"/>
  <c r="H6" i="4"/>
  <c r="G8" i="4"/>
  <c r="G7" i="4"/>
  <c r="G6" i="4"/>
  <c r="E9" i="4"/>
  <c r="D9" i="4"/>
  <c r="K10" i="3"/>
  <c r="L10" i="3"/>
  <c r="M10" i="3"/>
  <c r="K11" i="3"/>
  <c r="L11" i="3"/>
  <c r="M11" i="3"/>
  <c r="K12" i="3"/>
  <c r="L12" i="3"/>
  <c r="M12" i="3"/>
  <c r="K13" i="3"/>
  <c r="L13" i="3"/>
  <c r="M13" i="3"/>
  <c r="K14" i="3"/>
  <c r="L14" i="3"/>
  <c r="M14" i="3"/>
  <c r="I8" i="3"/>
  <c r="I7" i="3"/>
  <c r="I6" i="3"/>
  <c r="D24" i="3" s="1"/>
  <c r="I5" i="3"/>
  <c r="I9" i="3" s="1"/>
  <c r="H8" i="3"/>
  <c r="H7" i="3"/>
  <c r="H6" i="3"/>
  <c r="H5" i="3"/>
  <c r="G8" i="3"/>
  <c r="G7" i="3"/>
  <c r="G6" i="3"/>
  <c r="G5" i="3"/>
  <c r="F8" i="3"/>
  <c r="F7" i="3"/>
  <c r="F6" i="3"/>
  <c r="F5" i="3"/>
  <c r="AB33" i="4" l="1"/>
  <c r="AA33" i="4"/>
  <c r="Z33" i="4"/>
  <c r="Y33" i="4"/>
  <c r="X33" i="4"/>
  <c r="W33" i="4"/>
  <c r="V33" i="4"/>
  <c r="U33" i="4"/>
  <c r="AB32" i="4"/>
  <c r="AA32" i="4"/>
  <c r="Z32" i="4"/>
  <c r="Y32" i="4"/>
  <c r="X32" i="4"/>
  <c r="W32" i="4"/>
  <c r="V32" i="4"/>
  <c r="U32" i="4"/>
  <c r="AB31" i="4"/>
  <c r="AA31" i="4"/>
  <c r="Z31" i="4"/>
  <c r="Y31" i="4"/>
  <c r="X31" i="4"/>
  <c r="W31" i="4"/>
  <c r="V31" i="4"/>
  <c r="U31" i="4"/>
  <c r="AB30" i="4"/>
  <c r="AA30" i="4"/>
  <c r="Z30" i="4"/>
  <c r="Y30" i="4"/>
  <c r="X30" i="4"/>
  <c r="W30" i="4"/>
  <c r="V30" i="4"/>
  <c r="U30" i="4"/>
  <c r="AB29" i="4"/>
  <c r="AA29" i="4"/>
  <c r="Z29" i="4"/>
  <c r="Y29" i="4"/>
  <c r="X29" i="4"/>
  <c r="W29" i="4"/>
  <c r="V29" i="4"/>
  <c r="U29" i="4"/>
  <c r="T29" i="4"/>
  <c r="AB28" i="4"/>
  <c r="AA28" i="4"/>
  <c r="Z28" i="4"/>
  <c r="Y28" i="4"/>
  <c r="X28" i="4"/>
  <c r="W28" i="4"/>
  <c r="V28" i="4"/>
  <c r="U28" i="4"/>
  <c r="T28" i="4"/>
  <c r="AB27" i="4"/>
  <c r="AA27" i="4"/>
  <c r="Z27" i="4"/>
  <c r="Y27" i="4"/>
  <c r="X27" i="4"/>
  <c r="W27" i="4"/>
  <c r="V27" i="4"/>
  <c r="AB26" i="4"/>
  <c r="AA26" i="4"/>
  <c r="Z26" i="4"/>
  <c r="Y26" i="4"/>
  <c r="X26" i="4"/>
  <c r="W26" i="4"/>
  <c r="AB25" i="4"/>
  <c r="AA25" i="4"/>
  <c r="Z25" i="4"/>
  <c r="Y25" i="4"/>
  <c r="X25" i="4"/>
  <c r="W25" i="4"/>
  <c r="AB24" i="4"/>
  <c r="AA24" i="4"/>
  <c r="Z24" i="4"/>
  <c r="Y24" i="4"/>
  <c r="X24" i="4"/>
  <c r="W24" i="4"/>
  <c r="S33" i="4"/>
  <c r="P20" i="4"/>
  <c r="P15" i="4"/>
  <c r="AC15" i="4" s="1"/>
  <c r="P14" i="4"/>
  <c r="AC14" i="4" s="1"/>
  <c r="P13" i="4"/>
  <c r="AC13" i="4" s="1"/>
  <c r="P12" i="4"/>
  <c r="AC12" i="4" s="1"/>
  <c r="P11" i="4"/>
  <c r="AC11" i="4" s="1"/>
  <c r="P10" i="4"/>
  <c r="P9" i="4"/>
  <c r="AC9" i="4" s="1"/>
  <c r="P8" i="4"/>
  <c r="AC8" i="4" s="1"/>
  <c r="P7" i="4"/>
  <c r="AC7" i="4" s="1"/>
  <c r="P6" i="4"/>
  <c r="AC6" i="4" s="1"/>
  <c r="N5" i="4"/>
  <c r="M5" i="4"/>
  <c r="L5" i="4"/>
  <c r="K5" i="4"/>
  <c r="J5" i="4"/>
  <c r="I5" i="4"/>
  <c r="E5" i="4"/>
  <c r="O21" i="4"/>
  <c r="N21" i="4"/>
  <c r="AB20" i="4" s="1"/>
  <c r="M21" i="4"/>
  <c r="AA20" i="4" s="1"/>
  <c r="L21" i="4"/>
  <c r="Z20" i="4" s="1"/>
  <c r="K21" i="4"/>
  <c r="Y20" i="4" s="1"/>
  <c r="J21" i="4"/>
  <c r="X20" i="4" s="1"/>
  <c r="I21" i="4"/>
  <c r="W20" i="4" s="1"/>
  <c r="H21" i="4"/>
  <c r="V20" i="4" s="1"/>
  <c r="G21" i="4"/>
  <c r="U20" i="4" s="1"/>
  <c r="T20" i="4"/>
  <c r="D5" i="4"/>
  <c r="O5" i="4"/>
  <c r="C20" i="4"/>
  <c r="C15" i="4"/>
  <c r="C14" i="4"/>
  <c r="C13" i="4"/>
  <c r="C12" i="4"/>
  <c r="C11" i="4"/>
  <c r="C10" i="4"/>
  <c r="C8" i="4"/>
  <c r="C7" i="4"/>
  <c r="C6" i="4"/>
  <c r="S20" i="4"/>
  <c r="E27" i="3"/>
  <c r="M20" i="3"/>
  <c r="M19" i="3"/>
  <c r="M18" i="3"/>
  <c r="M17" i="3"/>
  <c r="M16" i="3"/>
  <c r="M15" i="3"/>
  <c r="M9" i="3"/>
  <c r="M8" i="3"/>
  <c r="M7" i="3"/>
  <c r="M6" i="3"/>
  <c r="M5" i="3"/>
  <c r="J20" i="3"/>
  <c r="L20" i="3" s="1"/>
  <c r="J19" i="3"/>
  <c r="L19" i="3" s="1"/>
  <c r="J18" i="3"/>
  <c r="L18" i="3" s="1"/>
  <c r="J17" i="3"/>
  <c r="L17" i="3" s="1"/>
  <c r="J16" i="3"/>
  <c r="L16" i="3" s="1"/>
  <c r="J15" i="3"/>
  <c r="L15" i="3" s="1"/>
  <c r="J14" i="3"/>
  <c r="J13" i="3"/>
  <c r="J12" i="3"/>
  <c r="J11" i="3"/>
  <c r="J10" i="3"/>
  <c r="J9" i="3"/>
  <c r="J8" i="3"/>
  <c r="J7" i="3"/>
  <c r="J6" i="3"/>
  <c r="J5" i="3"/>
  <c r="D21" i="3"/>
  <c r="K20" i="3" s="1"/>
  <c r="C20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P21" i="4" l="1"/>
  <c r="AC10" i="4"/>
  <c r="M21" i="3"/>
  <c r="C28" i="3" s="1"/>
  <c r="K5" i="3"/>
  <c r="L5" i="3" s="1"/>
  <c r="K7" i="3"/>
  <c r="L7" i="3" s="1"/>
  <c r="K9" i="3"/>
  <c r="L9" i="3" s="1"/>
  <c r="K15" i="3"/>
  <c r="K17" i="3"/>
  <c r="K19" i="3"/>
  <c r="K6" i="3"/>
  <c r="L6" i="3" s="1"/>
  <c r="K8" i="3"/>
  <c r="L8" i="3" s="1"/>
  <c r="K16" i="3"/>
  <c r="K18" i="3"/>
  <c r="AC20" i="4" l="1"/>
  <c r="Z10" i="4" s="1"/>
  <c r="L21" i="3"/>
  <c r="Y10" i="4" l="1"/>
  <c r="V10" i="4"/>
  <c r="U10" i="4"/>
  <c r="S10" i="4"/>
  <c r="S28" i="4" s="1"/>
  <c r="AA15" i="4"/>
  <c r="Y15" i="4"/>
  <c r="W15" i="4"/>
  <c r="U15" i="4"/>
  <c r="AB14" i="4"/>
  <c r="Z14" i="4"/>
  <c r="X14" i="4"/>
  <c r="V14" i="4"/>
  <c r="T14" i="4"/>
  <c r="T32" i="4" s="1"/>
  <c r="AA13" i="4"/>
  <c r="Y13" i="4"/>
  <c r="W13" i="4"/>
  <c r="U13" i="4"/>
  <c r="AB12" i="4"/>
  <c r="Z12" i="4"/>
  <c r="X12" i="4"/>
  <c r="V12" i="4"/>
  <c r="T12" i="4"/>
  <c r="T30" i="4" s="1"/>
  <c r="AA11" i="4"/>
  <c r="Y11" i="4"/>
  <c r="W11" i="4"/>
  <c r="U11" i="4"/>
  <c r="AA9" i="4"/>
  <c r="Y9" i="4"/>
  <c r="W9" i="4"/>
  <c r="U9" i="4"/>
  <c r="U27" i="4" s="1"/>
  <c r="AB8" i="4"/>
  <c r="Z8" i="4"/>
  <c r="X8" i="4"/>
  <c r="V8" i="4"/>
  <c r="V26" i="4" s="1"/>
  <c r="T8" i="4"/>
  <c r="T26" i="4" s="1"/>
  <c r="AA7" i="4"/>
  <c r="Y7" i="4"/>
  <c r="W7" i="4"/>
  <c r="U7" i="4"/>
  <c r="U25" i="4" s="1"/>
  <c r="AB6" i="4"/>
  <c r="Z6" i="4"/>
  <c r="X6" i="4"/>
  <c r="V6" i="4"/>
  <c r="V24" i="4" s="1"/>
  <c r="T6" i="4"/>
  <c r="T24" i="4" s="1"/>
  <c r="AB15" i="4"/>
  <c r="Z15" i="4"/>
  <c r="X15" i="4"/>
  <c r="V15" i="4"/>
  <c r="T15" i="4"/>
  <c r="T33" i="4" s="1"/>
  <c r="AA14" i="4"/>
  <c r="Y14" i="4"/>
  <c r="W14" i="4"/>
  <c r="U14" i="4"/>
  <c r="AB13" i="4"/>
  <c r="Z13" i="4"/>
  <c r="X13" i="4"/>
  <c r="V13" i="4"/>
  <c r="T13" i="4"/>
  <c r="T31" i="4" s="1"/>
  <c r="AA12" i="4"/>
  <c r="Y12" i="4"/>
  <c r="W12" i="4"/>
  <c r="U12" i="4"/>
  <c r="AB11" i="4"/>
  <c r="Z11" i="4"/>
  <c r="X11" i="4"/>
  <c r="V11" i="4"/>
  <c r="T11" i="4"/>
  <c r="AB9" i="4"/>
  <c r="Z9" i="4"/>
  <c r="X9" i="4"/>
  <c r="V9" i="4"/>
  <c r="T9" i="4"/>
  <c r="T27" i="4" s="1"/>
  <c r="AA8" i="4"/>
  <c r="Y8" i="4"/>
  <c r="W8" i="4"/>
  <c r="U8" i="4"/>
  <c r="U26" i="4" s="1"/>
  <c r="AB7" i="4"/>
  <c r="Z7" i="4"/>
  <c r="X7" i="4"/>
  <c r="V7" i="4"/>
  <c r="V25" i="4" s="1"/>
  <c r="T7" i="4"/>
  <c r="T25" i="4" s="1"/>
  <c r="AA6" i="4"/>
  <c r="Y6" i="4"/>
  <c r="W6" i="4"/>
  <c r="U6" i="4"/>
  <c r="U24" i="4" s="1"/>
  <c r="S14" i="4"/>
  <c r="S32" i="4" s="1"/>
  <c r="S7" i="4"/>
  <c r="S25" i="4" s="1"/>
  <c r="S11" i="4"/>
  <c r="S29" i="4" s="1"/>
  <c r="S15" i="4"/>
  <c r="S8" i="4"/>
  <c r="S26" i="4" s="1"/>
  <c r="S9" i="4"/>
  <c r="S27" i="4" s="1"/>
  <c r="S13" i="4"/>
  <c r="S31" i="4" s="1"/>
  <c r="S6" i="4"/>
  <c r="S24" i="4" s="1"/>
  <c r="S12" i="4"/>
  <c r="S30" i="4" s="1"/>
  <c r="W10" i="4"/>
  <c r="AA10" i="4"/>
  <c r="T10" i="4"/>
  <c r="X10" i="4"/>
  <c r="AB10" i="4"/>
  <c r="V35" i="4" l="1"/>
</calcChain>
</file>

<file path=xl/sharedStrings.xml><?xml version="1.0" encoding="utf-8"?>
<sst xmlns="http://schemas.openxmlformats.org/spreadsheetml/2006/main" count="118" uniqueCount="82">
  <si>
    <t>(O-E)^2/E</t>
  </si>
  <si>
    <t>P-value</t>
  </si>
  <si>
    <t>Level of Significance</t>
  </si>
  <si>
    <t>INSTRUCTIONS</t>
  </si>
  <si>
    <t>RESULTS*</t>
  </si>
  <si>
    <t>Number of Response Options (k)</t>
  </si>
  <si>
    <t>Response Category</t>
  </si>
  <si>
    <t>Total Sample Size</t>
  </si>
  <si>
    <t>Expected Proportions</t>
  </si>
  <si>
    <t>Chi-square Statistic</t>
  </si>
  <si>
    <r>
      <t>*Min(np</t>
    </r>
    <r>
      <rPr>
        <sz val="10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)&gt;=5,     i=1,2,…,k</t>
    </r>
  </si>
  <si>
    <t>Number of Columns (C )</t>
  </si>
  <si>
    <t>Number of Rows (R)</t>
  </si>
  <si>
    <t>RxC Table</t>
  </si>
  <si>
    <t>Column Totals</t>
  </si>
  <si>
    <t>EXP FREQ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</si>
  <si>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</si>
  <si>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</si>
  <si>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</si>
  <si>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</si>
  <si>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</si>
  <si>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</si>
  <si>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</si>
  <si>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</si>
  <si>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</si>
  <si>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</si>
  <si>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 xml:space="preserve"> </t>
  </si>
  <si>
    <t>Col 1</t>
  </si>
  <si>
    <t>Col 2</t>
  </si>
  <si>
    <t>Col 3</t>
  </si>
  <si>
    <t>Col 4</t>
  </si>
  <si>
    <t>Col 5</t>
  </si>
  <si>
    <t>Col 6</t>
  </si>
  <si>
    <t>Col 7</t>
  </si>
  <si>
    <t>Col 8</t>
  </si>
  <si>
    <t>Col 9</t>
  </si>
  <si>
    <t>Col 10</t>
  </si>
  <si>
    <t>Totals</t>
  </si>
  <si>
    <t>RowTotals</t>
  </si>
  <si>
    <t>Chi-sq</t>
  </si>
  <si>
    <t>Essentials of Biostatistics in Public Health
Lisa M. Sullivan</t>
  </si>
  <si>
    <r>
      <t xml:space="preserve">This Excel workbook contains 2 worksheets to conduct the chi-square goodness of fit test and the chi-square test of independence for categorical and ordinal outcomes </t>
    </r>
    <r>
      <rPr>
        <sz val="10"/>
        <rFont val="Arial"/>
        <family val="2"/>
      </rPr>
      <t xml:space="preserve">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0"/>
        <rFont val="Arial"/>
        <family val="2"/>
      </rPr>
      <t>.</t>
    </r>
  </si>
  <si>
    <t>Worksheets for Chi-Square Tests</t>
  </si>
  <si>
    <r>
      <rPr>
        <b/>
        <sz val="11"/>
        <color theme="1"/>
        <rFont val="Calibri"/>
        <family val="2"/>
        <scheme val="minor"/>
      </rPr>
      <t xml:space="preserve">1 - Chi-Square GOF Test </t>
    </r>
    <r>
      <rPr>
        <sz val="10"/>
        <rFont val="Arial"/>
        <family val="2"/>
      </rPr>
      <t xml:space="preserve">
Test of hypothesis to assess whether the distribution of responses to a categorical or ordinal outcome fit a specified distribution</t>
    </r>
  </si>
  <si>
    <r>
      <rPr>
        <b/>
        <sz val="11"/>
        <color theme="1"/>
        <rFont val="Calibri"/>
        <family val="2"/>
        <scheme val="minor"/>
      </rPr>
      <t xml:space="preserve">2 - Chi-Square Test of Independence </t>
    </r>
    <r>
      <rPr>
        <sz val="10"/>
        <rFont val="Arial"/>
        <family val="2"/>
      </rPr>
      <t xml:space="preserve">
Test of hypothesis to assess whether there is a difference in the distribution of responses to a categorical or ordinal outcome in independent comparison groups</t>
    </r>
  </si>
  <si>
    <t>Chi-Square Goodness of Fit Test</t>
  </si>
  <si>
    <t>Chi-Square Test of Independence</t>
  </si>
  <si>
    <t>Calculate the statistics in the green areas.</t>
  </si>
  <si>
    <t>Calculate the statistics in the green box.</t>
  </si>
  <si>
    <t>Number of Participants(f1)</t>
  </si>
  <si>
    <t>sU</t>
  </si>
  <si>
    <t>ss</t>
  </si>
  <si>
    <t>s</t>
  </si>
  <si>
    <t>summation of components(f1-e1)^2/e1</t>
  </si>
  <si>
    <t>expected population (E1)</t>
  </si>
  <si>
    <t>delta (F1-E1)</t>
  </si>
  <si>
    <t>(F1-E1)^2</t>
  </si>
  <si>
    <t>chi-square statistic(X2)=</t>
  </si>
  <si>
    <t>chi-sqr. Statistic</t>
  </si>
  <si>
    <t>p-value</t>
  </si>
  <si>
    <t>P(X2&lt;234)</t>
  </si>
  <si>
    <t>but df=4-1=3</t>
  </si>
  <si>
    <t>level of sigifcance (0.05)</t>
  </si>
  <si>
    <t>X2(0.05,4-1)</t>
  </si>
  <si>
    <t>total</t>
  </si>
  <si>
    <t>N=150</t>
  </si>
  <si>
    <r>
      <t xml:space="preserve">H1: Col.1 is related to </t>
    </r>
    <r>
      <rPr>
        <sz val="11"/>
        <color theme="1"/>
        <rFont val="Calibri"/>
        <family val="2"/>
      </rPr>
      <t>Col.2</t>
    </r>
  </si>
  <si>
    <t>H0:Col.1 is not related to Col2</t>
  </si>
  <si>
    <t>step 2: Define the alfa=</t>
  </si>
  <si>
    <t>step3: calulate the degree of freedom(row-1)(column-1)</t>
  </si>
  <si>
    <t>(3-1)(2-1)=(2)(1)=2</t>
  </si>
  <si>
    <t>X2c=∑[(fo-fe)÷fe]^2</t>
  </si>
  <si>
    <t>step4-state decision rule</t>
  </si>
  <si>
    <r>
      <t>X2(0.05,df=2)=</t>
    </r>
    <r>
      <rPr>
        <b/>
        <sz val="10"/>
        <rFont val="Arial"/>
        <family val="2"/>
      </rPr>
      <t>5.99147</t>
    </r>
  </si>
  <si>
    <r>
      <t xml:space="preserve">if X2c is greater that 5.99, </t>
    </r>
    <r>
      <rPr>
        <b/>
        <sz val="10"/>
        <rFont val="Arial"/>
        <family val="2"/>
      </rPr>
      <t>reject HO</t>
    </r>
  </si>
  <si>
    <t>Step 5-compute the test-statistic</t>
  </si>
  <si>
    <t>finding the expected frequency</t>
  </si>
  <si>
    <r>
      <rPr>
        <b/>
        <sz val="10"/>
        <rFont val="Arial"/>
        <family val="2"/>
      </rPr>
      <t>(total column frequency*total row frequency)</t>
    </r>
    <r>
      <rPr>
        <b/>
        <sz val="10"/>
        <rFont val="Calibri"/>
        <family val="2"/>
      </rPr>
      <t>÷</t>
    </r>
    <r>
      <rPr>
        <b/>
        <sz val="10"/>
        <rFont val="Arial"/>
        <family val="2"/>
      </rPr>
      <t>number of class</t>
    </r>
  </si>
  <si>
    <t>EXP. Frequency</t>
  </si>
  <si>
    <t xml:space="preserve">EXP.Frequency </t>
  </si>
  <si>
    <t>X2=</t>
  </si>
  <si>
    <t>P(X2=15.2)=0.9995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</si>
</sst>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</cellStyleXfs>
  <cellXfs count="115">
    <xf numFmtId="0" fontId="0" fillId="0" borderId="0" xfId="0"/>
    <xf numFmtId="0" fontId="6" fillId="2" borderId="0" xfId="1" applyFill="1" applyProtection="1"/>
    <xf numFmtId="0" fontId="6" fillId="2" borderId="0" xfId="1" applyFill="1" applyAlignment="1" applyProtection="1">
      <alignment horizontal="center"/>
    </xf>
    <xf numFmtId="0" fontId="6" fillId="2" borderId="0" xfId="1" applyFill="1"/>
    <xf numFmtId="0" fontId="8" fillId="2" borderId="1" xfId="1" applyFont="1" applyFill="1" applyBorder="1" applyAlignment="1" applyProtection="1">
      <alignment horizontal="center"/>
    </xf>
    <xf numFmtId="0" fontId="6" fillId="2" borderId="0" xfId="1" applyFill="1" applyBorder="1" applyAlignment="1" applyProtection="1">
      <alignment horizontal="center" wrapText="1"/>
    </xf>
    <xf numFmtId="0" fontId="6" fillId="0" borderId="1" xfId="1" applyBorder="1" applyProtection="1"/>
    <xf numFmtId="9" fontId="0" fillId="3" borderId="1" xfId="2" applyFont="1" applyFill="1" applyBorder="1" applyAlignment="1" applyProtection="1">
      <alignment horizontal="center"/>
      <protection locked="0"/>
    </xf>
    <xf numFmtId="0" fontId="8" fillId="2" borderId="0" xfId="1" applyFont="1" applyFill="1" applyAlignment="1" applyProtection="1">
      <alignment horizontal="center"/>
    </xf>
    <xf numFmtId="0" fontId="9" fillId="2" borderId="0" xfId="1" applyFont="1" applyFill="1" applyProtection="1"/>
    <xf numFmtId="0" fontId="6" fillId="2" borderId="0" xfId="1" applyFill="1" applyBorder="1" applyProtection="1"/>
    <xf numFmtId="164" fontId="6" fillId="2" borderId="0" xfId="1" applyNumberFormat="1" applyFill="1" applyBorder="1" applyAlignment="1" applyProtection="1">
      <alignment horizontal="center"/>
    </xf>
    <xf numFmtId="0" fontId="8" fillId="2" borderId="0" xfId="1" applyFont="1" applyFill="1" applyBorder="1" applyAlignment="1" applyProtection="1">
      <alignment horizontal="center"/>
    </xf>
    <xf numFmtId="0" fontId="8" fillId="2" borderId="0" xfId="1" applyFont="1" applyFill="1" applyProtection="1"/>
    <xf numFmtId="0" fontId="6" fillId="0" borderId="0" xfId="1" applyProtection="1"/>
    <xf numFmtId="0" fontId="6" fillId="0" borderId="0" xfId="1"/>
    <xf numFmtId="0" fontId="6" fillId="0" borderId="0" xfId="1" applyFill="1" applyProtection="1"/>
    <xf numFmtId="0" fontId="8" fillId="0" borderId="0" xfId="1" applyFont="1" applyFill="1" applyAlignment="1" applyProtection="1">
      <alignment horizontal="center"/>
    </xf>
    <xf numFmtId="0" fontId="8" fillId="2" borderId="0" xfId="1" applyFont="1" applyFill="1" applyBorder="1" applyAlignment="1" applyProtection="1">
      <alignment horizontal="center" wrapText="1"/>
    </xf>
    <xf numFmtId="0" fontId="6" fillId="0" borderId="0" xfId="1" applyFill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2" borderId="0" xfId="1" applyFont="1" applyFill="1" applyAlignment="1" applyProtection="1">
      <alignment horizontal="center" wrapText="1"/>
    </xf>
    <xf numFmtId="0" fontId="5" fillId="2" borderId="0" xfId="1" applyFont="1" applyFill="1" applyProtection="1"/>
    <xf numFmtId="0" fontId="9" fillId="2" borderId="0" xfId="1" applyFont="1" applyFill="1" applyAlignment="1" applyProtection="1">
      <alignment horizontal="center"/>
    </xf>
    <xf numFmtId="1" fontId="9" fillId="2" borderId="0" xfId="1" applyNumberFormat="1" applyFont="1" applyFill="1" applyBorder="1" applyProtection="1"/>
    <xf numFmtId="165" fontId="9" fillId="2" borderId="0" xfId="1" applyNumberFormat="1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horizontal="center"/>
    </xf>
    <xf numFmtId="0" fontId="9" fillId="2" borderId="0" xfId="1" applyFont="1" applyFill="1" applyBorder="1" applyProtection="1"/>
    <xf numFmtId="0" fontId="4" fillId="0" borderId="1" xfId="1" applyFont="1" applyFill="1" applyBorder="1" applyAlignment="1" applyProtection="1">
      <alignment horizontal="left"/>
    </xf>
    <xf numFmtId="0" fontId="0" fillId="2" borderId="0" xfId="0" applyFill="1"/>
    <xf numFmtId="1" fontId="6" fillId="2" borderId="0" xfId="1" applyNumberFormat="1" applyFill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12" fillId="2" borderId="0" xfId="0" applyFont="1" applyFill="1" applyAlignment="1" applyProtection="1">
      <alignment horizontal="center"/>
    </xf>
    <xf numFmtId="0" fontId="12" fillId="2" borderId="0" xfId="0" applyFont="1" applyFill="1" applyAlignment="1" applyProtection="1">
      <alignment horizontal="left"/>
    </xf>
    <xf numFmtId="0" fontId="12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Protection="1"/>
    <xf numFmtId="0" fontId="0" fillId="0" borderId="0" xfId="0" applyProtection="1"/>
    <xf numFmtId="0" fontId="12" fillId="2" borderId="0" xfId="0" applyFont="1" applyFill="1" applyBorder="1" applyAlignment="1" applyProtection="1">
      <alignment horizontal="left" vertical="top" wrapText="1"/>
    </xf>
    <xf numFmtId="2" fontId="12" fillId="2" borderId="0" xfId="0" applyNumberFormat="1" applyFont="1" applyFill="1" applyBorder="1" applyAlignment="1" applyProtection="1">
      <alignment horizontal="center" vertical="top" wrapText="1"/>
    </xf>
    <xf numFmtId="0" fontId="0" fillId="0" borderId="0" xfId="0" applyFill="1" applyProtection="1"/>
    <xf numFmtId="0" fontId="7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1" fontId="12" fillId="2" borderId="0" xfId="0" applyNumberFormat="1" applyFont="1" applyFill="1" applyProtection="1"/>
    <xf numFmtId="2" fontId="12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Fill="1" applyProtection="1"/>
    <xf numFmtId="0" fontId="0" fillId="0" borderId="0" xfId="0" applyAlignment="1" applyProtection="1">
      <alignment horizontal="center"/>
    </xf>
    <xf numFmtId="0" fontId="8" fillId="3" borderId="1" xfId="1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1" fontId="6" fillId="3" borderId="0" xfId="1" applyNumberFormat="1" applyFill="1" applyBorder="1" applyAlignment="1" applyProtection="1">
      <alignment horizontal="center" wrapText="1"/>
      <protection locked="0"/>
    </xf>
    <xf numFmtId="2" fontId="0" fillId="2" borderId="0" xfId="2" applyNumberFormat="1" applyFont="1" applyFill="1" applyBorder="1" applyAlignment="1" applyProtection="1">
      <alignment horizontal="center"/>
    </xf>
    <xf numFmtId="9" fontId="11" fillId="2" borderId="0" xfId="2" applyFont="1" applyFill="1" applyBorder="1" applyAlignment="1" applyProtection="1">
      <alignment horizontal="center"/>
    </xf>
    <xf numFmtId="1" fontId="6" fillId="3" borderId="1" xfId="1" applyNumberFormat="1" applyFill="1" applyBorder="1" applyAlignment="1" applyProtection="1">
      <alignment horizontal="center" wrapText="1"/>
      <protection locked="0"/>
    </xf>
    <xf numFmtId="1" fontId="6" fillId="3" borderId="1" xfId="1" applyNumberFormat="1" applyFill="1" applyBorder="1" applyAlignment="1" applyProtection="1">
      <alignment horizontal="center"/>
      <protection locked="0"/>
    </xf>
    <xf numFmtId="1" fontId="8" fillId="3" borderId="1" xfId="1" applyNumberFormat="1" applyFont="1" applyFill="1" applyBorder="1" applyAlignment="1" applyProtection="1">
      <alignment horizontal="center" wrapText="1"/>
      <protection locked="0"/>
    </xf>
    <xf numFmtId="2" fontId="6" fillId="3" borderId="1" xfId="1" applyNumberFormat="1" applyFill="1" applyBorder="1" applyAlignment="1" applyProtection="1">
      <alignment horizontal="center" wrapText="1"/>
      <protection locked="0"/>
    </xf>
    <xf numFmtId="2" fontId="6" fillId="3" borderId="1" xfId="1" applyNumberFormat="1" applyFill="1" applyBorder="1" applyProtection="1">
      <protection locked="0"/>
    </xf>
    <xf numFmtId="2" fontId="8" fillId="3" borderId="1" xfId="1" applyNumberFormat="1" applyFont="1" applyFill="1" applyBorder="1" applyAlignment="1" applyProtection="1">
      <alignment horizontal="center" wrapText="1"/>
      <protection locked="0"/>
    </xf>
    <xf numFmtId="0" fontId="6" fillId="4" borderId="4" xfId="1" applyFont="1" applyFill="1" applyBorder="1" applyAlignment="1" applyProtection="1">
      <alignment horizontal="left"/>
    </xf>
    <xf numFmtId="0" fontId="5" fillId="4" borderId="7" xfId="1" applyFont="1" applyFill="1" applyBorder="1" applyProtection="1"/>
    <xf numFmtId="164" fontId="6" fillId="4" borderId="8" xfId="1" applyNumberFormat="1" applyFill="1" applyBorder="1" applyAlignment="1" applyProtection="1">
      <alignment horizontal="center"/>
    </xf>
    <xf numFmtId="0" fontId="3" fillId="2" borderId="0" xfId="3" applyFill="1" applyAlignment="1">
      <alignment horizontal="center"/>
    </xf>
    <xf numFmtId="0" fontId="3" fillId="2" borderId="0" xfId="3" applyFill="1"/>
    <xf numFmtId="0" fontId="3" fillId="2" borderId="13" xfId="3" applyFill="1" applyBorder="1" applyAlignment="1">
      <alignment horizontal="center"/>
    </xf>
    <xf numFmtId="0" fontId="3" fillId="2" borderId="13" xfId="3" applyFill="1" applyBorder="1" applyAlignment="1">
      <alignment wrapText="1"/>
    </xf>
    <xf numFmtId="0" fontId="8" fillId="4" borderId="14" xfId="3" applyFont="1" applyFill="1" applyBorder="1" applyAlignment="1">
      <alignment horizontal="left"/>
    </xf>
    <xf numFmtId="0" fontId="3" fillId="2" borderId="2" xfId="3" applyFill="1" applyBorder="1" applyAlignment="1">
      <alignment horizontal="left" wrapText="1"/>
    </xf>
    <xf numFmtId="0" fontId="3" fillId="2" borderId="3" xfId="3" applyFill="1" applyBorder="1" applyAlignment="1">
      <alignment horizontal="left" wrapText="1"/>
    </xf>
    <xf numFmtId="0" fontId="3" fillId="2" borderId="6" xfId="3" applyFill="1" applyBorder="1" applyAlignment="1">
      <alignment horizontal="center"/>
    </xf>
    <xf numFmtId="0" fontId="2" fillId="2" borderId="13" xfId="3" applyFont="1" applyFill="1" applyBorder="1" applyAlignment="1">
      <alignment horizontal="left" wrapText="1"/>
    </xf>
    <xf numFmtId="0" fontId="6" fillId="3" borderId="9" xfId="1" applyFont="1" applyFill="1" applyBorder="1" applyAlignment="1" applyProtection="1">
      <alignment horizontal="center"/>
    </xf>
    <xf numFmtId="0" fontId="6" fillId="3" borderId="0" xfId="1" applyFill="1" applyBorder="1" applyAlignment="1" applyProtection="1">
      <alignment horizontal="center" wrapText="1"/>
    </xf>
    <xf numFmtId="0" fontId="4" fillId="3" borderId="1" xfId="1" applyFont="1" applyFill="1" applyBorder="1" applyAlignment="1" applyProtection="1">
      <alignment horizontal="center"/>
    </xf>
    <xf numFmtId="0" fontId="6" fillId="3" borderId="15" xfId="1" applyFont="1" applyFill="1" applyBorder="1" applyAlignment="1" applyProtection="1">
      <alignment horizontal="center"/>
    </xf>
    <xf numFmtId="0" fontId="7" fillId="3" borderId="15" xfId="0" applyFont="1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/>
    </xf>
    <xf numFmtId="0" fontId="6" fillId="3" borderId="3" xfId="1" applyFill="1" applyBorder="1" applyAlignment="1" applyProtection="1">
      <alignment horizontal="center" wrapText="1"/>
    </xf>
    <xf numFmtId="0" fontId="6" fillId="3" borderId="6" xfId="1" applyFill="1" applyBorder="1" applyAlignment="1" applyProtection="1">
      <alignment horizontal="center" wrapText="1"/>
    </xf>
    <xf numFmtId="0" fontId="13" fillId="5" borderId="11" xfId="3" applyFont="1" applyFill="1" applyBorder="1" applyAlignment="1">
      <alignment horizontal="center" wrapText="1"/>
    </xf>
    <xf numFmtId="0" fontId="13" fillId="5" borderId="12" xfId="3" applyFont="1" applyFill="1" applyBorder="1" applyAlignment="1">
      <alignment horizont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6" fillId="0" borderId="9" xfId="1" applyBorder="1" applyAlignment="1" applyProtection="1">
      <alignment horizontal="center"/>
    </xf>
    <xf numFmtId="0" fontId="6" fillId="0" borderId="10" xfId="1" applyBorder="1" applyAlignment="1" applyProtection="1">
      <alignment horizontal="center"/>
    </xf>
    <xf numFmtId="0" fontId="1" fillId="2" borderId="1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 wrapText="1"/>
    </xf>
    <xf numFmtId="2" fontId="6" fillId="3" borderId="0" xfId="1" applyNumberFormat="1" applyFill="1" applyBorder="1" applyAlignment="1" applyProtection="1">
      <alignment horizontal="center" wrapText="1"/>
      <protection locked="0"/>
    </xf>
    <xf numFmtId="2" fontId="6" fillId="3" borderId="0" xfId="1" applyNumberFormat="1" applyFill="1" applyBorder="1" applyProtection="1">
      <protection locked="0"/>
    </xf>
    <xf numFmtId="2" fontId="8" fillId="3" borderId="0" xfId="1" applyNumberFormat="1" applyFont="1" applyFill="1" applyBorder="1" applyAlignment="1" applyProtection="1">
      <alignment horizontal="center" wrapText="1"/>
      <protection locked="0"/>
    </xf>
    <xf numFmtId="0" fontId="1" fillId="3" borderId="0" xfId="1" applyFont="1" applyFill="1" applyBorder="1" applyAlignment="1" applyProtection="1">
      <alignment horizontal="center" wrapText="1"/>
    </xf>
    <xf numFmtId="0" fontId="6" fillId="3" borderId="0" xfId="1" applyFill="1" applyProtection="1"/>
    <xf numFmtId="2" fontId="1" fillId="3" borderId="0" xfId="1" applyNumberFormat="1" applyFont="1" applyFill="1" applyBorder="1" applyAlignment="1" applyProtection="1">
      <alignment horizontal="center" wrapText="1"/>
      <protection locked="0"/>
    </xf>
    <xf numFmtId="1" fontId="1" fillId="3" borderId="0" xfId="1" applyNumberFormat="1" applyFont="1" applyFill="1" applyBorder="1" applyAlignment="1" applyProtection="1">
      <alignment horizontal="center" wrapText="1"/>
    </xf>
    <xf numFmtId="1" fontId="6" fillId="3" borderId="0" xfId="1" applyNumberFormat="1" applyFill="1" applyBorder="1" applyAlignment="1" applyProtection="1">
      <alignment horizontal="center" wrapText="1"/>
    </xf>
    <xf numFmtId="1" fontId="6" fillId="4" borderId="5" xfId="1" applyNumberFormat="1" applyFill="1" applyBorder="1" applyAlignment="1" applyProtection="1">
      <alignment horizontal="center"/>
    </xf>
    <xf numFmtId="1" fontId="1" fillId="3" borderId="0" xfId="1" applyNumberFormat="1" applyFont="1" applyFill="1" applyBorder="1" applyAlignment="1" applyProtection="1">
      <alignment horizontal="center" wrapText="1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1" fillId="3" borderId="15" xfId="1" applyFont="1" applyFill="1" applyBorder="1" applyAlignment="1" applyProtection="1">
      <alignment horizontal="center"/>
    </xf>
    <xf numFmtId="0" fontId="1" fillId="3" borderId="3" xfId="1" applyFont="1" applyFill="1" applyBorder="1" applyAlignment="1" applyProtection="1">
      <alignment horizontal="center" wrapText="1"/>
    </xf>
    <xf numFmtId="0" fontId="7" fillId="2" borderId="0" xfId="0" applyFont="1" applyFill="1" applyBorder="1" applyAlignment="1" applyProtection="1">
      <alignment horizontal="center" vertical="top" wrapText="1"/>
      <protection locked="0"/>
    </xf>
    <xf numFmtId="1" fontId="0" fillId="3" borderId="0" xfId="0" applyNumberFormat="1" applyFill="1" applyAlignment="1" applyProtection="1">
      <alignment horizontal="center"/>
    </xf>
    <xf numFmtId="1" fontId="7" fillId="3" borderId="0" xfId="0" applyNumberFormat="1" applyFont="1" applyFill="1" applyBorder="1" applyAlignment="1" applyProtection="1">
      <alignment horizontal="center" vertical="top" wrapText="1"/>
      <protection locked="0"/>
    </xf>
    <xf numFmtId="1" fontId="7" fillId="3" borderId="0" xfId="0" applyNumberFormat="1" applyFont="1" applyFill="1" applyBorder="1" applyAlignment="1" applyProtection="1">
      <alignment horizontal="center"/>
      <protection locked="0"/>
    </xf>
    <xf numFmtId="0" fontId="16" fillId="3" borderId="0" xfId="0" applyFont="1" applyFill="1" applyBorder="1" applyAlignment="1" applyProtection="1">
      <alignment horizontal="center"/>
      <protection locked="0"/>
    </xf>
    <xf numFmtId="0" fontId="4" fillId="2" borderId="0" xfId="1" applyFont="1" applyFill="1" applyBorder="1" applyAlignment="1" applyProtection="1">
      <alignment horizontal="center" vertical="center" wrapText="1"/>
    </xf>
    <xf numFmtId="165" fontId="8" fillId="4" borderId="5" xfId="1" applyNumberFormat="1" applyFont="1" applyFill="1" applyBorder="1" applyAlignment="1" applyProtection="1">
      <alignment horizontal="center"/>
    </xf>
    <xf numFmtId="164" fontId="8" fillId="4" borderId="8" xfId="1" applyNumberFormat="1" applyFont="1" applyFill="1" applyBorder="1" applyAlignment="1" applyProtection="1">
      <alignment horizontal="center"/>
    </xf>
    <xf numFmtId="1" fontId="1" fillId="6" borderId="0" xfId="1" applyNumberFormat="1" applyFont="1" applyFill="1" applyBorder="1" applyAlignment="1" applyProtection="1">
      <alignment horizontal="center"/>
      <protection locked="0"/>
    </xf>
    <xf numFmtId="0" fontId="7" fillId="6" borderId="0" xfId="0" applyFont="1" applyFill="1" applyBorder="1" applyAlignment="1" applyProtection="1">
      <alignment horizontal="center"/>
      <protection locked="0"/>
    </xf>
    <xf numFmtId="1" fontId="1" fillId="6" borderId="0" xfId="1" applyNumberFormat="1" applyFont="1" applyFill="1" applyBorder="1" applyAlignment="1" applyProtection="1">
      <alignment horizontal="center" wrapText="1"/>
      <protection locked="0"/>
    </xf>
    <xf numFmtId="2" fontId="7" fillId="6" borderId="0" xfId="0" applyNumberFormat="1" applyFont="1" applyFill="1" applyBorder="1" applyAlignment="1" applyProtection="1">
      <alignment horizontal="center"/>
      <protection locked="0"/>
    </xf>
  </cellXfs>
  <cellStyles count="4">
    <cellStyle name="Normal" xfId="0" builtinId="0"/>
    <cellStyle name="Normal 2" xfId="1"/>
    <cellStyle name="Normal 3" xfId="3"/>
    <cellStyle name="Percent 2" xfId="2"/>
  </cellStyles>
  <dxfs count="0"/>
  <tableStyles count="0" defaultTableStyle="TableStyleMedium9" defaultPivotStyle="PivotStyleLight16"/>
  <colors>
    <mruColors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542925</xdr:colOff>
      <xdr:row>9</xdr:row>
      <xdr:rowOff>323850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95500"/>
          <a:ext cx="16383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workbookViewId="0">
      <selection activeCell="B6" sqref="B6"/>
    </sheetView>
  </sheetViews>
  <sheetFormatPr defaultRowHeight="15" x14ac:dyDescent="0.25"/>
  <cols>
    <col min="1" max="1" width="5.140625" style="64" customWidth="1"/>
    <col min="2" max="2" width="104.85546875" style="63" customWidth="1"/>
    <col min="3" max="3" width="29.140625" style="64" customWidth="1"/>
    <col min="4" max="16384" width="9.140625" style="64"/>
  </cols>
  <sheetData>
    <row r="1" spans="2:2" ht="15.75" thickBot="1" x14ac:dyDescent="0.3"/>
    <row r="2" spans="2:2" x14ac:dyDescent="0.25">
      <c r="B2" s="81" t="s">
        <v>40</v>
      </c>
    </row>
    <row r="3" spans="2:2" ht="15.75" thickBot="1" x14ac:dyDescent="0.3">
      <c r="B3" s="82"/>
    </row>
    <row r="4" spans="2:2" ht="19.5" customHeight="1" x14ac:dyDescent="0.25">
      <c r="B4" s="65"/>
    </row>
    <row r="5" spans="2:2" ht="45" x14ac:dyDescent="0.25">
      <c r="B5" s="66" t="s">
        <v>41</v>
      </c>
    </row>
    <row r="6" spans="2:2" ht="18.75" customHeight="1" x14ac:dyDescent="0.25">
      <c r="B6" s="65"/>
    </row>
    <row r="7" spans="2:2" x14ac:dyDescent="0.25">
      <c r="B7" s="71" t="s">
        <v>47</v>
      </c>
    </row>
    <row r="8" spans="2:2" x14ac:dyDescent="0.25">
      <c r="B8" s="65"/>
    </row>
    <row r="9" spans="2:2" x14ac:dyDescent="0.25">
      <c r="B9" s="67" t="s">
        <v>42</v>
      </c>
    </row>
    <row r="10" spans="2:2" ht="51.75" customHeight="1" x14ac:dyDescent="0.25">
      <c r="B10" s="68" t="s">
        <v>43</v>
      </c>
    </row>
    <row r="11" spans="2:2" ht="52.5" customHeight="1" x14ac:dyDescent="0.25">
      <c r="B11" s="69" t="s">
        <v>44</v>
      </c>
    </row>
    <row r="12" spans="2:2" x14ac:dyDescent="0.25">
      <c r="B12" s="70"/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topLeftCell="A5" zoomScaleNormal="100" workbookViewId="0">
      <selection activeCell="H11" sqref="H11"/>
    </sheetView>
  </sheetViews>
  <sheetFormatPr defaultRowHeight="15" x14ac:dyDescent="0.25"/>
  <cols>
    <col min="1" max="1" width="34.85546875" style="14" customWidth="1"/>
    <col min="2" max="2" width="3.140625" style="1" customWidth="1"/>
    <col min="3" max="3" width="20.140625" style="16" customWidth="1"/>
    <col min="4" max="4" width="20.140625" style="19" customWidth="1"/>
    <col min="5" max="5" width="21.85546875" style="16" customWidth="1"/>
    <col min="6" max="8" width="16.42578125" style="16" customWidth="1"/>
    <col min="9" max="9" width="18.42578125" style="16" customWidth="1"/>
    <col min="10" max="10" width="11.28515625" style="9" customWidth="1"/>
    <col min="11" max="11" width="12.5703125" style="23" customWidth="1"/>
    <col min="12" max="12" width="16.7109375" style="23" customWidth="1"/>
    <col min="13" max="14" width="9.140625" style="9" customWidth="1"/>
    <col min="15" max="19" width="9.140625" style="9"/>
    <col min="20" max="16384" width="9.140625" style="15"/>
  </cols>
  <sheetData>
    <row r="1" spans="1:19" s="3" customFormat="1" x14ac:dyDescent="0.25">
      <c r="A1" s="1"/>
      <c r="B1" s="1"/>
      <c r="C1" s="16"/>
      <c r="D1" s="19"/>
      <c r="E1" s="16"/>
      <c r="F1" s="16"/>
      <c r="G1" s="16"/>
      <c r="H1" s="16"/>
      <c r="I1" s="16"/>
      <c r="J1" s="9"/>
      <c r="K1" s="23"/>
      <c r="L1" s="23"/>
      <c r="M1" s="9"/>
      <c r="N1" s="9"/>
      <c r="O1" s="9"/>
      <c r="P1" s="9"/>
      <c r="Q1" s="9"/>
      <c r="R1" s="9"/>
      <c r="S1" s="9"/>
    </row>
    <row r="2" spans="1:19" ht="15" customHeight="1" x14ac:dyDescent="0.25">
      <c r="A2" s="4" t="s">
        <v>45</v>
      </c>
      <c r="B2" s="12"/>
      <c r="C2" s="20" t="s">
        <v>5</v>
      </c>
      <c r="D2" s="47">
        <v>4</v>
      </c>
      <c r="E2" s="6" t="s">
        <v>2</v>
      </c>
      <c r="F2" s="7">
        <v>0.05</v>
      </c>
      <c r="G2" s="7"/>
      <c r="H2" s="7"/>
      <c r="I2" s="7"/>
    </row>
    <row r="3" spans="1:19" x14ac:dyDescent="0.25">
      <c r="A3" s="8"/>
      <c r="B3" s="8"/>
      <c r="C3" s="17"/>
      <c r="D3" s="17"/>
      <c r="E3" s="10"/>
      <c r="F3" s="10"/>
      <c r="G3" s="10"/>
      <c r="H3" s="10"/>
      <c r="I3" s="52"/>
    </row>
    <row r="4" spans="1:19" ht="45" x14ac:dyDescent="0.25">
      <c r="A4" s="8" t="s">
        <v>3</v>
      </c>
      <c r="B4" s="8"/>
      <c r="C4" s="72" t="s">
        <v>6</v>
      </c>
      <c r="D4" s="88" t="s">
        <v>49</v>
      </c>
      <c r="E4" s="88" t="s">
        <v>8</v>
      </c>
      <c r="F4" s="89" t="s">
        <v>54</v>
      </c>
      <c r="G4" s="89" t="s">
        <v>55</v>
      </c>
      <c r="H4" s="89" t="s">
        <v>56</v>
      </c>
      <c r="I4" s="89" t="s">
        <v>53</v>
      </c>
      <c r="J4" s="27" t="s">
        <v>50</v>
      </c>
      <c r="K4" s="53" t="s">
        <v>51</v>
      </c>
      <c r="L4" s="26" t="s">
        <v>52</v>
      </c>
      <c r="M4" s="23" t="s">
        <v>52</v>
      </c>
      <c r="N4" s="9" t="s">
        <v>52</v>
      </c>
      <c r="O4" s="9" t="s">
        <v>52</v>
      </c>
    </row>
    <row r="5" spans="1:19" ht="15" customHeight="1" x14ac:dyDescent="0.25">
      <c r="A5" s="83" t="s">
        <v>48</v>
      </c>
      <c r="B5" s="5"/>
      <c r="C5" s="73" t="str">
        <f>IF(D2&gt;0,"Response 1"," ")</f>
        <v>Response 1</v>
      </c>
      <c r="D5" s="54">
        <v>20</v>
      </c>
      <c r="E5" s="57">
        <v>0.02</v>
      </c>
      <c r="F5" s="73">
        <f>0.02*3326</f>
        <v>66.52</v>
      </c>
      <c r="G5" s="73">
        <f>20-66.52</f>
        <v>-46.519999999999996</v>
      </c>
      <c r="H5" s="96">
        <f>46.52^2</f>
        <v>2164.1104000000005</v>
      </c>
      <c r="I5" s="97">
        <f>2164/66.52</f>
        <v>32.531569452796155</v>
      </c>
      <c r="J5" s="24">
        <f>D5</f>
        <v>20</v>
      </c>
      <c r="K5" s="25">
        <f>E5*$D$21</f>
        <v>66.52</v>
      </c>
      <c r="L5" s="26">
        <f>IF(J5&gt;0,(J5-K5)^2/K5,0)</f>
        <v>32.533229104028862</v>
      </c>
      <c r="M5" s="9">
        <f>IF(D5&gt;0,IF(D5&lt;5,0,1))</f>
        <v>1</v>
      </c>
    </row>
    <row r="6" spans="1:19" x14ac:dyDescent="0.25">
      <c r="A6" s="84"/>
      <c r="B6" s="5"/>
      <c r="C6" s="73" t="str">
        <f>IF(D2&gt;1,"Response 2"," ")</f>
        <v>Response 2</v>
      </c>
      <c r="D6" s="54">
        <v>932</v>
      </c>
      <c r="E6" s="57">
        <v>0.39</v>
      </c>
      <c r="F6" s="93">
        <f>0.39*3326</f>
        <v>1297.1400000000001</v>
      </c>
      <c r="G6" s="73">
        <f>932-1297.14</f>
        <v>-365.1400000000001</v>
      </c>
      <c r="H6" s="97">
        <f>365.14^2</f>
        <v>133327.21959999998</v>
      </c>
      <c r="I6" s="97">
        <f>133327/1297.14</f>
        <v>102.78535855805849</v>
      </c>
      <c r="J6" s="24">
        <f>D6</f>
        <v>932</v>
      </c>
      <c r="K6" s="25">
        <f t="shared" ref="K6:K20" si="0">E6*$D$21</f>
        <v>1297.1400000000001</v>
      </c>
      <c r="L6" s="26">
        <f t="shared" ref="L6:L20" si="1">IF(J6&gt;0,(J6-K6)^2/K6,0)</f>
        <v>102.78552785358562</v>
      </c>
      <c r="M6" s="9">
        <f t="shared" ref="M6:M20" si="2">IF(D6&gt;0,IF(D6&lt;5,0,1))</f>
        <v>1</v>
      </c>
    </row>
    <row r="7" spans="1:19" x14ac:dyDescent="0.25">
      <c r="A7" s="84"/>
      <c r="B7" s="5"/>
      <c r="C7" s="73" t="str">
        <f>IF(D2&gt;2,"Response 3"," ")</f>
        <v>Response 3</v>
      </c>
      <c r="D7" s="54">
        <v>1374</v>
      </c>
      <c r="E7" s="57">
        <v>0.36</v>
      </c>
      <c r="F7" s="73">
        <f>0.36*3326</f>
        <v>1197.3599999999999</v>
      </c>
      <c r="G7" s="73">
        <f>1374-1197.36</f>
        <v>176.6400000000001</v>
      </c>
      <c r="H7" s="97">
        <f>176.64^2</f>
        <v>31201.689599999994</v>
      </c>
      <c r="I7" s="97">
        <f>31202/1197.36</f>
        <v>26.058996458876198</v>
      </c>
      <c r="J7" s="24">
        <f>D7</f>
        <v>1374</v>
      </c>
      <c r="K7" s="25">
        <f t="shared" si="0"/>
        <v>1197.3599999999999</v>
      </c>
      <c r="L7" s="26">
        <f t="shared" si="1"/>
        <v>26.058737221888183</v>
      </c>
      <c r="M7" s="9">
        <f t="shared" si="2"/>
        <v>1</v>
      </c>
    </row>
    <row r="8" spans="1:19" x14ac:dyDescent="0.25">
      <c r="A8" s="84"/>
      <c r="B8" s="5"/>
      <c r="C8" s="73" t="str">
        <f>IF(D2&gt;3,"Response 4"," ")</f>
        <v>Response 4</v>
      </c>
      <c r="D8" s="54">
        <v>1000</v>
      </c>
      <c r="E8" s="57">
        <v>0.23</v>
      </c>
      <c r="F8" s="93">
        <f>0.23*3326</f>
        <v>764.98</v>
      </c>
      <c r="G8" s="73">
        <f>1000-764.98</f>
        <v>235.01999999999998</v>
      </c>
      <c r="H8" s="97">
        <f>235.02^2</f>
        <v>55234.400400000006</v>
      </c>
      <c r="I8" s="97">
        <f>55234/764.98</f>
        <v>72.203194854767446</v>
      </c>
      <c r="J8" s="24">
        <f>D8</f>
        <v>1000</v>
      </c>
      <c r="K8" s="25">
        <f t="shared" si="0"/>
        <v>764.98</v>
      </c>
      <c r="L8" s="26">
        <f t="shared" si="1"/>
        <v>72.203718267144225</v>
      </c>
      <c r="M8" s="9">
        <f t="shared" si="2"/>
        <v>1</v>
      </c>
    </row>
    <row r="9" spans="1:19" x14ac:dyDescent="0.25">
      <c r="A9" s="84"/>
      <c r="B9" s="5"/>
      <c r="C9" s="73" t="str">
        <f>IF(D2&gt;4,"Response 5"," ")</f>
        <v xml:space="preserve"> </v>
      </c>
      <c r="D9" s="54"/>
      <c r="E9" s="57"/>
      <c r="F9" s="90"/>
      <c r="G9" s="90"/>
      <c r="H9" s="95" t="s">
        <v>58</v>
      </c>
      <c r="I9" s="97">
        <f>SUM(I5:I8)</f>
        <v>233.57911932449829</v>
      </c>
      <c r="J9" s="24">
        <f>D9</f>
        <v>0</v>
      </c>
      <c r="K9" s="25">
        <f t="shared" si="0"/>
        <v>0</v>
      </c>
      <c r="L9" s="26">
        <f t="shared" si="1"/>
        <v>0</v>
      </c>
      <c r="M9" s="9" t="b">
        <f t="shared" si="2"/>
        <v>0</v>
      </c>
    </row>
    <row r="10" spans="1:19" ht="30" x14ac:dyDescent="0.25">
      <c r="A10" s="84"/>
      <c r="B10" s="5"/>
      <c r="C10" s="73" t="str">
        <f>IF(D2&gt;5,"Response 6"," ")</f>
        <v xml:space="preserve"> </v>
      </c>
      <c r="D10" s="54"/>
      <c r="E10" s="57"/>
      <c r="F10" s="95" t="s">
        <v>57</v>
      </c>
      <c r="G10"/>
      <c r="H10" s="90"/>
      <c r="I10" s="73"/>
      <c r="J10" s="24">
        <f>D10</f>
        <v>0</v>
      </c>
      <c r="K10" s="25">
        <f t="shared" si="0"/>
        <v>0</v>
      </c>
      <c r="L10" s="26">
        <f t="shared" si="1"/>
        <v>0</v>
      </c>
      <c r="M10" s="9" t="b">
        <f t="shared" si="2"/>
        <v>0</v>
      </c>
    </row>
    <row r="11" spans="1:19" x14ac:dyDescent="0.25">
      <c r="A11" s="84"/>
      <c r="B11" s="5"/>
      <c r="C11" s="73" t="str">
        <f>IF(D2&gt;6,"Response 7"," ")</f>
        <v xml:space="preserve"> </v>
      </c>
      <c r="D11" s="54"/>
      <c r="E11" s="57"/>
      <c r="F11" s="95" t="s">
        <v>59</v>
      </c>
      <c r="G11" s="95" t="s">
        <v>60</v>
      </c>
      <c r="H11" s="90">
        <v>7.82</v>
      </c>
      <c r="I11" s="73"/>
      <c r="J11" s="24">
        <f>D11</f>
        <v>0</v>
      </c>
      <c r="K11" s="25">
        <f t="shared" si="0"/>
        <v>0</v>
      </c>
      <c r="L11" s="26">
        <f t="shared" si="1"/>
        <v>0</v>
      </c>
      <c r="M11" s="9" t="b">
        <f t="shared" si="2"/>
        <v>0</v>
      </c>
    </row>
    <row r="12" spans="1:19" x14ac:dyDescent="0.25">
      <c r="A12" s="84"/>
      <c r="B12" s="5"/>
      <c r="C12" s="73" t="str">
        <f>IF(D2&gt;7,"Response 8"," ")</f>
        <v xml:space="preserve"> </v>
      </c>
      <c r="D12" s="54"/>
      <c r="E12" s="57"/>
      <c r="F12" s="90"/>
      <c r="G12" s="95" t="s">
        <v>61</v>
      </c>
      <c r="H12" s="90"/>
      <c r="I12" s="94"/>
      <c r="J12" s="24">
        <f>D12</f>
        <v>0</v>
      </c>
      <c r="K12" s="25">
        <f t="shared" si="0"/>
        <v>0</v>
      </c>
      <c r="L12" s="26">
        <f t="shared" si="1"/>
        <v>0</v>
      </c>
      <c r="M12" s="9" t="b">
        <f t="shared" si="2"/>
        <v>0</v>
      </c>
    </row>
    <row r="13" spans="1:19" ht="30" x14ac:dyDescent="0.25">
      <c r="A13" s="84"/>
      <c r="B13" s="5"/>
      <c r="C13" s="73" t="str">
        <f>IF(D2&gt;8,"Response 9"," ")</f>
        <v xml:space="preserve"> </v>
      </c>
      <c r="D13" s="54"/>
      <c r="E13" s="57"/>
      <c r="F13" s="90"/>
      <c r="G13" s="95" t="s">
        <v>62</v>
      </c>
      <c r="H13" s="90"/>
      <c r="I13" s="94"/>
      <c r="J13" s="24">
        <f>D13</f>
        <v>0</v>
      </c>
      <c r="K13" s="25">
        <f t="shared" si="0"/>
        <v>0</v>
      </c>
      <c r="L13" s="26">
        <f t="shared" si="1"/>
        <v>0</v>
      </c>
      <c r="M13" s="9" t="b">
        <f t="shared" si="2"/>
        <v>0</v>
      </c>
    </row>
    <row r="14" spans="1:19" x14ac:dyDescent="0.25">
      <c r="A14" s="84"/>
      <c r="B14" s="5"/>
      <c r="C14" s="73" t="str">
        <f>IF(D2&gt;9,"Response 10"," ")</f>
        <v xml:space="preserve"> </v>
      </c>
      <c r="D14" s="54"/>
      <c r="E14" s="57"/>
      <c r="F14" s="90"/>
      <c r="G14" s="90"/>
      <c r="H14" s="90"/>
      <c r="I14" s="94"/>
      <c r="J14" s="24">
        <f>D14</f>
        <v>0</v>
      </c>
      <c r="K14" s="25">
        <f t="shared" si="0"/>
        <v>0</v>
      </c>
      <c r="L14" s="26">
        <f t="shared" si="1"/>
        <v>0</v>
      </c>
      <c r="M14" s="9" t="b">
        <f t="shared" si="2"/>
        <v>0</v>
      </c>
    </row>
    <row r="15" spans="1:19" x14ac:dyDescent="0.25">
      <c r="A15" s="84"/>
      <c r="B15" s="5"/>
      <c r="C15" s="73" t="str">
        <f>IF(D2&gt;10,"Response 11"," ")</f>
        <v xml:space="preserve"> </v>
      </c>
      <c r="D15" s="54"/>
      <c r="E15" s="57"/>
      <c r="F15" s="90"/>
      <c r="G15" s="95" t="s">
        <v>63</v>
      </c>
      <c r="H15" s="90">
        <v>7.8150000000000004</v>
      </c>
      <c r="I15" s="94"/>
      <c r="J15" s="24">
        <f>D15</f>
        <v>0</v>
      </c>
      <c r="K15" s="25">
        <f t="shared" si="0"/>
        <v>0</v>
      </c>
      <c r="L15" s="26">
        <f t="shared" si="1"/>
        <v>0</v>
      </c>
      <c r="M15" s="9" t="b">
        <f t="shared" si="2"/>
        <v>0</v>
      </c>
    </row>
    <row r="16" spans="1:19" x14ac:dyDescent="0.25">
      <c r="A16" s="84"/>
      <c r="C16" s="73" t="str">
        <f>IF(D2&gt;11,"Response 12"," ")</f>
        <v xml:space="preserve"> </v>
      </c>
      <c r="D16" s="55"/>
      <c r="E16" s="58"/>
      <c r="F16" s="91"/>
      <c r="G16" s="91"/>
      <c r="H16" s="91"/>
      <c r="I16" s="94"/>
      <c r="J16" s="24">
        <f>D16</f>
        <v>0</v>
      </c>
      <c r="K16" s="25">
        <f t="shared" si="0"/>
        <v>0</v>
      </c>
      <c r="L16" s="26">
        <f t="shared" si="1"/>
        <v>0</v>
      </c>
      <c r="M16" s="9" t="b">
        <f t="shared" si="2"/>
        <v>0</v>
      </c>
    </row>
    <row r="17" spans="1:13" x14ac:dyDescent="0.25">
      <c r="A17" s="84"/>
      <c r="B17" s="21"/>
      <c r="C17" s="73" t="str">
        <f>IF(D2&gt;12,"Response 13"," ")</f>
        <v xml:space="preserve"> </v>
      </c>
      <c r="D17" s="56"/>
      <c r="E17" s="59"/>
      <c r="F17" s="92"/>
      <c r="G17" s="92"/>
      <c r="H17" s="92"/>
      <c r="I17" s="94"/>
      <c r="J17" s="24">
        <f>D17</f>
        <v>0</v>
      </c>
      <c r="K17" s="25">
        <f t="shared" si="0"/>
        <v>0</v>
      </c>
      <c r="L17" s="26">
        <f t="shared" si="1"/>
        <v>0</v>
      </c>
      <c r="M17" s="9" t="b">
        <f t="shared" si="2"/>
        <v>0</v>
      </c>
    </row>
    <row r="18" spans="1:13" x14ac:dyDescent="0.25">
      <c r="A18" s="85"/>
      <c r="B18" s="21"/>
      <c r="C18" s="73" t="str">
        <f>IF(D2&gt;13,"Response 14"," ")</f>
        <v xml:space="preserve"> </v>
      </c>
      <c r="D18" s="56"/>
      <c r="E18" s="59"/>
      <c r="F18" s="92"/>
      <c r="G18" s="92"/>
      <c r="H18" s="92"/>
      <c r="I18" s="94"/>
      <c r="J18" s="24">
        <f>D18</f>
        <v>0</v>
      </c>
      <c r="K18" s="25">
        <f t="shared" si="0"/>
        <v>0</v>
      </c>
      <c r="L18" s="26">
        <f t="shared" si="1"/>
        <v>0</v>
      </c>
      <c r="M18" s="9" t="b">
        <f t="shared" si="2"/>
        <v>0</v>
      </c>
    </row>
    <row r="19" spans="1:13" x14ac:dyDescent="0.25">
      <c r="A19" s="1"/>
      <c r="C19" s="73"/>
      <c r="D19" s="55"/>
      <c r="E19" s="58"/>
      <c r="F19" s="91"/>
      <c r="G19" s="91"/>
      <c r="H19" s="91"/>
      <c r="I19" s="94"/>
      <c r="J19" s="24">
        <f>D19</f>
        <v>0</v>
      </c>
      <c r="K19" s="25">
        <f t="shared" si="0"/>
        <v>0</v>
      </c>
      <c r="L19" s="26">
        <f t="shared" si="1"/>
        <v>0</v>
      </c>
      <c r="M19" s="9" t="b">
        <f t="shared" si="2"/>
        <v>0</v>
      </c>
    </row>
    <row r="20" spans="1:13" x14ac:dyDescent="0.25">
      <c r="A20" s="1"/>
      <c r="C20" s="73" t="str">
        <f>IF(D2&gt;15,"Too Many Response Options !"," ")</f>
        <v xml:space="preserve"> </v>
      </c>
      <c r="D20" s="55"/>
      <c r="E20" s="58"/>
      <c r="F20" s="91"/>
      <c r="G20" s="91"/>
      <c r="H20" s="91"/>
      <c r="I20" s="94"/>
      <c r="J20" s="24">
        <f>D20</f>
        <v>0</v>
      </c>
      <c r="K20" s="25">
        <f t="shared" si="0"/>
        <v>0</v>
      </c>
      <c r="L20" s="26">
        <f t="shared" si="1"/>
        <v>0</v>
      </c>
      <c r="M20" s="9" t="b">
        <f t="shared" si="2"/>
        <v>0</v>
      </c>
    </row>
    <row r="21" spans="1:13" x14ac:dyDescent="0.25">
      <c r="A21" s="1"/>
      <c r="C21" s="18" t="s">
        <v>7</v>
      </c>
      <c r="D21" s="2">
        <f>SUM(D5:D20)</f>
        <v>3326</v>
      </c>
      <c r="E21" s="1"/>
      <c r="F21" s="1"/>
      <c r="G21" s="1"/>
      <c r="H21" s="1"/>
      <c r="I21" s="1"/>
      <c r="L21" s="23">
        <f>SUM(L5:L20)</f>
        <v>233.58121244664687</v>
      </c>
      <c r="M21" s="9">
        <f>COUNTIF(M5:M20,"0")</f>
        <v>0</v>
      </c>
    </row>
    <row r="22" spans="1:13" x14ac:dyDescent="0.25">
      <c r="A22" s="1"/>
      <c r="C22" s="5"/>
      <c r="D22" s="2"/>
      <c r="E22" s="1"/>
      <c r="F22" s="1"/>
      <c r="G22" s="1"/>
      <c r="H22" s="1"/>
      <c r="I22" s="1"/>
    </row>
    <row r="23" spans="1:13" x14ac:dyDescent="0.25">
      <c r="A23" s="1"/>
      <c r="C23" s="12" t="s">
        <v>4</v>
      </c>
      <c r="D23" s="11"/>
      <c r="E23" s="1"/>
      <c r="F23" s="1"/>
      <c r="G23" s="1"/>
      <c r="H23" s="1"/>
      <c r="I23" s="1"/>
    </row>
    <row r="24" spans="1:13" x14ac:dyDescent="0.25">
      <c r="A24" s="1"/>
      <c r="C24" s="60" t="s">
        <v>9</v>
      </c>
      <c r="D24" s="98">
        <f>SUM(I5:I8)</f>
        <v>233.57911932449829</v>
      </c>
      <c r="E24" s="1"/>
      <c r="F24" s="1"/>
      <c r="G24" s="1"/>
      <c r="H24" s="1"/>
      <c r="I24" s="1"/>
    </row>
    <row r="25" spans="1:13" x14ac:dyDescent="0.25">
      <c r="A25" s="1"/>
      <c r="C25" s="61" t="s">
        <v>1</v>
      </c>
      <c r="D25" s="62">
        <v>7.82</v>
      </c>
      <c r="E25" s="1"/>
      <c r="F25" s="1"/>
      <c r="G25" s="1"/>
      <c r="H25" s="1"/>
      <c r="I25" s="1"/>
    </row>
    <row r="26" spans="1:13" x14ac:dyDescent="0.25">
      <c r="A26" s="1"/>
      <c r="C26" s="1"/>
      <c r="D26" s="2"/>
      <c r="E26" s="1"/>
      <c r="F26" s="1"/>
      <c r="G26" s="1"/>
      <c r="H26" s="1"/>
      <c r="I26" s="1"/>
    </row>
    <row r="27" spans="1:13" x14ac:dyDescent="0.25">
      <c r="A27" s="1"/>
      <c r="C27" s="22" t="s">
        <v>10</v>
      </c>
      <c r="D27" s="2"/>
      <c r="E27" s="13" t="str">
        <f>IF(SUM(E5:E20)=1," ","Expected Proportions Must Sum to 1.0")</f>
        <v xml:space="preserve"> </v>
      </c>
      <c r="F27" s="13"/>
      <c r="G27" s="13"/>
      <c r="H27" s="13"/>
      <c r="I27" s="1"/>
    </row>
    <row r="28" spans="1:13" x14ac:dyDescent="0.25">
      <c r="A28" s="1"/>
      <c r="C28" s="13" t="str">
        <f>IF(M21=1,"Violation of Minimum Sample Size"," ")</f>
        <v xml:space="preserve"> </v>
      </c>
      <c r="D28" s="2"/>
      <c r="E28" s="1"/>
      <c r="F28" s="1"/>
      <c r="G28" s="1"/>
      <c r="H28" s="1"/>
      <c r="I28" s="1"/>
    </row>
    <row r="29" spans="1:13" x14ac:dyDescent="0.25">
      <c r="A29" s="1"/>
      <c r="C29" s="1"/>
      <c r="D29" s="2"/>
      <c r="E29" s="1"/>
      <c r="F29" s="1"/>
      <c r="G29" s="1"/>
      <c r="H29" s="1"/>
      <c r="I29" s="1"/>
    </row>
    <row r="30" spans="1:13" x14ac:dyDescent="0.25">
      <c r="A30" s="1"/>
      <c r="C30" s="1"/>
      <c r="D30" s="2"/>
      <c r="E30" s="1"/>
      <c r="F30" s="1"/>
      <c r="G30" s="1"/>
      <c r="H30" s="1"/>
      <c r="I30" s="1"/>
    </row>
    <row r="31" spans="1:13" x14ac:dyDescent="0.25">
      <c r="A31" s="1"/>
      <c r="C31" s="1"/>
      <c r="D31" s="2"/>
      <c r="E31" s="1"/>
      <c r="F31" s="1"/>
      <c r="G31" s="1"/>
      <c r="H31" s="1"/>
      <c r="I31" s="1"/>
    </row>
    <row r="32" spans="1:13" x14ac:dyDescent="0.25">
      <c r="A32" s="1"/>
      <c r="C32" s="1"/>
      <c r="D32" s="2"/>
      <c r="E32" s="1"/>
      <c r="F32" s="1"/>
      <c r="G32" s="1"/>
      <c r="H32" s="1"/>
      <c r="I32" s="1"/>
    </row>
    <row r="33" spans="1:9" x14ac:dyDescent="0.25">
      <c r="A33" s="1"/>
      <c r="C33" s="1"/>
      <c r="D33" s="2"/>
      <c r="E33" s="1"/>
      <c r="F33" s="1"/>
      <c r="G33" s="1"/>
      <c r="H33" s="1"/>
      <c r="I33" s="1"/>
    </row>
    <row r="34" spans="1:9" x14ac:dyDescent="0.25">
      <c r="A34" s="1"/>
      <c r="C34" s="1"/>
      <c r="D34" s="2"/>
      <c r="E34" s="1"/>
      <c r="F34" s="1"/>
      <c r="G34" s="1"/>
      <c r="H34" s="1"/>
      <c r="I34" s="1"/>
    </row>
    <row r="35" spans="1:9" x14ac:dyDescent="0.25">
      <c r="A35" s="1"/>
      <c r="C35" s="1"/>
      <c r="D35" s="2"/>
      <c r="E35" s="1"/>
      <c r="F35" s="1"/>
      <c r="G35" s="1"/>
      <c r="H35" s="1"/>
      <c r="I35" s="1"/>
    </row>
    <row r="36" spans="1:9" x14ac:dyDescent="0.25">
      <c r="A36" s="1"/>
      <c r="C36" s="1"/>
      <c r="D36" s="2"/>
      <c r="E36" s="1"/>
      <c r="F36" s="1"/>
      <c r="G36" s="1"/>
      <c r="H36" s="1"/>
      <c r="I36" s="1"/>
    </row>
    <row r="37" spans="1:9" x14ac:dyDescent="0.25">
      <c r="A37" s="1"/>
      <c r="C37" s="1"/>
      <c r="D37" s="2"/>
      <c r="E37" s="1"/>
      <c r="F37" s="1"/>
      <c r="G37" s="1"/>
      <c r="H37" s="1"/>
      <c r="I37" s="1"/>
    </row>
    <row r="38" spans="1:9" x14ac:dyDescent="0.25">
      <c r="A38" s="1"/>
      <c r="C38" s="1"/>
      <c r="D38" s="2"/>
      <c r="E38" s="1"/>
      <c r="F38" s="1"/>
      <c r="G38" s="1"/>
      <c r="H38" s="1"/>
      <c r="I38" s="1"/>
    </row>
    <row r="39" spans="1:9" x14ac:dyDescent="0.25">
      <c r="A39" s="1"/>
      <c r="C39" s="1"/>
      <c r="D39" s="2"/>
      <c r="E39" s="1"/>
      <c r="F39" s="1"/>
      <c r="G39" s="1"/>
      <c r="H39" s="1"/>
      <c r="I39" s="1"/>
    </row>
    <row r="40" spans="1:9" x14ac:dyDescent="0.25">
      <c r="A40" s="1"/>
      <c r="C40" s="1"/>
      <c r="D40" s="2"/>
      <c r="E40" s="1"/>
      <c r="F40" s="1"/>
      <c r="G40" s="1"/>
      <c r="H40" s="1"/>
      <c r="I40" s="1"/>
    </row>
    <row r="41" spans="1:9" x14ac:dyDescent="0.25">
      <c r="A41" s="1"/>
      <c r="C41" s="1"/>
      <c r="D41" s="2"/>
      <c r="E41" s="1"/>
      <c r="F41" s="1"/>
      <c r="G41" s="1"/>
      <c r="H41" s="1"/>
      <c r="I41" s="1"/>
    </row>
    <row r="42" spans="1:9" x14ac:dyDescent="0.25">
      <c r="A42" s="1"/>
      <c r="C42" s="1"/>
      <c r="D42" s="2"/>
      <c r="E42" s="1"/>
      <c r="F42" s="1"/>
      <c r="G42" s="1"/>
      <c r="H42" s="1"/>
      <c r="I42" s="1"/>
    </row>
    <row r="43" spans="1:9" x14ac:dyDescent="0.25">
      <c r="A43" s="1"/>
      <c r="C43" s="1"/>
      <c r="D43" s="2"/>
      <c r="E43" s="1"/>
      <c r="F43" s="1"/>
      <c r="G43" s="1"/>
      <c r="H43" s="1"/>
      <c r="I43" s="1"/>
    </row>
    <row r="44" spans="1:9" x14ac:dyDescent="0.25">
      <c r="A44" s="1"/>
      <c r="C44" s="1"/>
      <c r="D44" s="2"/>
      <c r="E44" s="1"/>
      <c r="F44" s="1"/>
      <c r="G44" s="1"/>
      <c r="H44" s="1"/>
      <c r="I44" s="1"/>
    </row>
    <row r="45" spans="1:9" x14ac:dyDescent="0.25">
      <c r="A45" s="1"/>
      <c r="C45" s="1"/>
      <c r="D45" s="2"/>
      <c r="E45" s="1"/>
      <c r="F45" s="1"/>
      <c r="G45" s="1"/>
      <c r="H45" s="1"/>
    </row>
    <row r="46" spans="1:9" x14ac:dyDescent="0.25">
      <c r="A46" s="1"/>
    </row>
    <row r="47" spans="1:9" x14ac:dyDescent="0.25">
      <c r="A47" s="1"/>
    </row>
    <row r="48" spans="1:9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9" x14ac:dyDescent="0.25">
      <c r="A321" s="1"/>
    </row>
    <row r="322" spans="1:19" x14ac:dyDescent="0.25">
      <c r="A322" s="1"/>
    </row>
    <row r="323" spans="1:19" x14ac:dyDescent="0.25">
      <c r="A323" s="1"/>
    </row>
    <row r="324" spans="1:19" x14ac:dyDescent="0.25">
      <c r="A324" s="1"/>
    </row>
    <row r="325" spans="1:19" x14ac:dyDescent="0.25">
      <c r="A325" s="1"/>
    </row>
    <row r="326" spans="1:19" x14ac:dyDescent="0.25">
      <c r="A326" s="1"/>
    </row>
    <row r="327" spans="1:19" x14ac:dyDescent="0.25">
      <c r="A327" s="1"/>
    </row>
    <row r="328" spans="1:19" x14ac:dyDescent="0.25">
      <c r="A328" s="1"/>
    </row>
    <row r="329" spans="1:19" x14ac:dyDescent="0.25">
      <c r="A329" s="1"/>
    </row>
    <row r="330" spans="1:19" x14ac:dyDescent="0.25">
      <c r="A330" s="1"/>
    </row>
    <row r="331" spans="1:19" x14ac:dyDescent="0.25">
      <c r="A331" s="1"/>
    </row>
    <row r="332" spans="1:19" x14ac:dyDescent="0.25">
      <c r="A332" s="1"/>
    </row>
    <row r="333" spans="1:19" x14ac:dyDescent="0.25">
      <c r="A333" s="1"/>
    </row>
    <row r="334" spans="1:19" x14ac:dyDescent="0.25">
      <c r="A334" s="1"/>
    </row>
    <row r="335" spans="1:19" x14ac:dyDescent="0.25">
      <c r="A335" s="1"/>
    </row>
    <row r="336" spans="1:19" s="3" customFormat="1" x14ac:dyDescent="0.25">
      <c r="A336" s="1"/>
      <c r="B336" s="1"/>
      <c r="C336" s="16"/>
      <c r="D336" s="19"/>
      <c r="E336" s="16"/>
      <c r="F336" s="16"/>
      <c r="G336" s="16"/>
      <c r="H336" s="16"/>
      <c r="I336" s="16"/>
      <c r="J336" s="9"/>
      <c r="K336" s="23"/>
      <c r="L336" s="23"/>
      <c r="M336" s="9"/>
      <c r="N336" s="9"/>
      <c r="O336" s="9"/>
      <c r="P336" s="9"/>
      <c r="Q336" s="9"/>
      <c r="R336" s="9"/>
      <c r="S336" s="9"/>
    </row>
    <row r="337" spans="1:19" s="3" customFormat="1" x14ac:dyDescent="0.25">
      <c r="A337" s="14"/>
      <c r="B337" s="1"/>
      <c r="C337" s="16"/>
      <c r="D337" s="19"/>
      <c r="E337" s="16"/>
      <c r="F337" s="16"/>
      <c r="G337" s="16"/>
      <c r="H337" s="16"/>
      <c r="I337" s="16"/>
      <c r="J337" s="9"/>
      <c r="K337" s="23"/>
      <c r="L337" s="23"/>
      <c r="M337" s="9"/>
      <c r="N337" s="9"/>
      <c r="O337" s="9"/>
      <c r="P337" s="9"/>
      <c r="Q337" s="9"/>
      <c r="R337" s="9"/>
      <c r="S337" s="9"/>
    </row>
  </sheetData>
  <mergeCells count="1">
    <mergeCell ref="A5:A18"/>
  </mergeCells>
  <pageMargins left="0.7" right="0.7" top="0.75" bottom="0.75" header="0.3" footer="0.3"/>
  <pageSetup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35"/>
  <sheetViews>
    <sheetView tabSelected="1" topLeftCell="A6" zoomScaleNormal="100" workbookViewId="0">
      <selection activeCell="E18" sqref="E18"/>
    </sheetView>
  </sheetViews>
  <sheetFormatPr defaultRowHeight="15" x14ac:dyDescent="0.25"/>
  <cols>
    <col min="1" max="1" width="51.7109375" style="14" customWidth="1"/>
    <col min="2" max="2" width="3.28515625" style="36" customWidth="1"/>
    <col min="3" max="3" width="22.7109375" style="36" customWidth="1"/>
    <col min="4" max="4" width="29.28515625" style="46" customWidth="1"/>
    <col min="5" max="5" width="19.5703125" style="46" customWidth="1"/>
    <col min="6" max="6" width="9.7109375" style="46" customWidth="1"/>
    <col min="7" max="7" width="17.85546875" style="46" customWidth="1"/>
    <col min="8" max="8" width="21.85546875" style="46" customWidth="1"/>
    <col min="9" max="14" width="11.28515625" style="46" customWidth="1"/>
    <col min="15" max="15" width="17.5703125" style="46" customWidth="1"/>
    <col min="16" max="16" width="13" style="46" customWidth="1"/>
    <col min="17" max="17" width="9.140625" style="32"/>
    <col min="18" max="18" width="15.28515625" style="33" customWidth="1"/>
    <col min="19" max="19" width="12.42578125" style="35" customWidth="1"/>
    <col min="20" max="20" width="11.42578125" style="35" customWidth="1"/>
    <col min="21" max="21" width="9.7109375" style="35" customWidth="1"/>
    <col min="22" max="22" width="9.140625" style="35" customWidth="1"/>
    <col min="23" max="31" width="9.140625" style="35"/>
    <col min="32" max="36" width="9.140625" style="36"/>
  </cols>
  <sheetData>
    <row r="1" spans="1:36" ht="29.25" customHeight="1" x14ac:dyDescent="0.25">
      <c r="A1" s="1"/>
      <c r="B1" s="1"/>
      <c r="C1" s="1"/>
      <c r="D1" s="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S1" s="34"/>
      <c r="T1" s="34"/>
      <c r="U1" s="34"/>
      <c r="V1" s="34"/>
      <c r="W1" s="34"/>
    </row>
    <row r="2" spans="1:36" ht="15.2" customHeight="1" x14ac:dyDescent="0.25">
      <c r="A2" s="4" t="s">
        <v>46</v>
      </c>
      <c r="B2" s="12"/>
      <c r="C2" s="28" t="s">
        <v>12</v>
      </c>
      <c r="D2" s="47">
        <v>3</v>
      </c>
      <c r="E2" s="31"/>
      <c r="F2" s="31"/>
      <c r="G2" s="86" t="s">
        <v>2</v>
      </c>
      <c r="H2" s="87"/>
      <c r="I2" s="7">
        <v>0.05</v>
      </c>
      <c r="J2" s="31"/>
      <c r="K2" s="31"/>
      <c r="L2" s="31"/>
      <c r="M2" s="31"/>
      <c r="N2" s="31"/>
      <c r="O2" s="31"/>
      <c r="P2" s="31"/>
      <c r="R2" s="37"/>
      <c r="S2" s="38"/>
      <c r="T2" s="38"/>
      <c r="U2" s="38"/>
      <c r="V2" s="32"/>
      <c r="AF2" s="39"/>
      <c r="AG2" s="39"/>
      <c r="AH2" s="39"/>
      <c r="AI2" s="39"/>
      <c r="AJ2" s="39"/>
    </row>
    <row r="3" spans="1:36" ht="15.2" customHeight="1" x14ac:dyDescent="0.25">
      <c r="A3" s="8"/>
      <c r="B3" s="8"/>
      <c r="C3" s="28" t="s">
        <v>11</v>
      </c>
      <c r="D3" s="47">
        <v>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R3" s="37"/>
      <c r="S3" s="38"/>
      <c r="T3" s="38"/>
      <c r="U3" s="38"/>
      <c r="V3" s="32"/>
      <c r="AF3" s="39"/>
      <c r="AG3" s="39"/>
      <c r="AH3" s="39"/>
      <c r="AI3" s="39"/>
      <c r="AJ3" s="39"/>
    </row>
    <row r="4" spans="1:36" ht="15.2" customHeight="1" x14ac:dyDescent="0.25">
      <c r="A4" s="8" t="s">
        <v>3</v>
      </c>
      <c r="B4" s="8"/>
      <c r="C4" s="8"/>
      <c r="D4" s="8"/>
      <c r="E4" s="31"/>
      <c r="F4" s="48"/>
      <c r="G4" s="31"/>
      <c r="H4" s="31"/>
      <c r="I4" s="31"/>
      <c r="J4" s="31"/>
      <c r="K4" s="31"/>
      <c r="L4" s="31"/>
      <c r="M4" s="31"/>
      <c r="N4" s="31"/>
      <c r="O4" s="31"/>
      <c r="P4" s="31"/>
      <c r="R4" s="37" t="s">
        <v>26</v>
      </c>
      <c r="S4" s="38"/>
      <c r="T4" s="38"/>
      <c r="U4" s="38"/>
      <c r="V4" s="32"/>
      <c r="AF4" s="39"/>
      <c r="AG4" s="39"/>
      <c r="AH4" s="39"/>
      <c r="AI4" s="39"/>
      <c r="AJ4" s="39"/>
    </row>
    <row r="5" spans="1:36" s="29" customFormat="1" ht="15.2" customHeight="1" x14ac:dyDescent="0.25">
      <c r="A5" s="83" t="s">
        <v>48</v>
      </c>
      <c r="B5" s="5"/>
      <c r="C5" s="74" t="s">
        <v>13</v>
      </c>
      <c r="D5" s="75" t="str">
        <f>IF(D3&gt;0,"Col 1"," ")</f>
        <v>Col 1</v>
      </c>
      <c r="E5" s="75" t="str">
        <f>IF(D3&gt;1,"Col 2"," ")</f>
        <v>Col 2</v>
      </c>
      <c r="F5" s="101" t="s">
        <v>64</v>
      </c>
      <c r="G5" s="76" t="s">
        <v>78</v>
      </c>
      <c r="H5" s="76" t="s">
        <v>79</v>
      </c>
      <c r="I5" s="77" t="str">
        <f>IF(D3&gt;4,"Col 5"," ")</f>
        <v xml:space="preserve"> </v>
      </c>
      <c r="J5" s="77" t="str">
        <f>IF(D3&gt;5,"Col 6"," ")</f>
        <v xml:space="preserve"> </v>
      </c>
      <c r="K5" s="77" t="str">
        <f>IF(D3&gt;6,"Col 7"," ")</f>
        <v xml:space="preserve"> </v>
      </c>
      <c r="L5" s="77" t="str">
        <f>IF(D3&gt;7,"Col 8"," ")</f>
        <v xml:space="preserve"> </v>
      </c>
      <c r="M5" s="76" t="str">
        <f>IF(D3&gt;8,"Col 9"," ")</f>
        <v xml:space="preserve"> </v>
      </c>
      <c r="N5" s="77" t="str">
        <f>IF(D3&gt;9,"Col 10"," ")</f>
        <v xml:space="preserve"> </v>
      </c>
      <c r="O5" s="78" t="str">
        <f>IF(D3&gt;10,"Too Many Columns!"," ")</f>
        <v xml:space="preserve"> </v>
      </c>
      <c r="P5" s="40" t="s">
        <v>38</v>
      </c>
      <c r="Q5" s="32"/>
      <c r="R5" s="37" t="s">
        <v>15</v>
      </c>
      <c r="S5" s="38" t="s">
        <v>27</v>
      </c>
      <c r="T5" s="38" t="s">
        <v>28</v>
      </c>
      <c r="U5" s="38" t="s">
        <v>29</v>
      </c>
      <c r="V5" s="32" t="s">
        <v>30</v>
      </c>
      <c r="W5" s="38" t="s">
        <v>31</v>
      </c>
      <c r="X5" s="38" t="s">
        <v>32</v>
      </c>
      <c r="Y5" s="38" t="s">
        <v>33</v>
      </c>
      <c r="Z5" s="38" t="s">
        <v>34</v>
      </c>
      <c r="AA5" s="38" t="s">
        <v>35</v>
      </c>
      <c r="AB5" s="38" t="s">
        <v>36</v>
      </c>
      <c r="AC5" s="35" t="s">
        <v>37</v>
      </c>
      <c r="AD5" s="35"/>
      <c r="AE5" s="35"/>
      <c r="AF5" s="39"/>
      <c r="AG5" s="39"/>
      <c r="AH5" s="39"/>
      <c r="AI5" s="39"/>
      <c r="AJ5" s="39"/>
    </row>
    <row r="6" spans="1:36" ht="15.2" customHeight="1" x14ac:dyDescent="0.25">
      <c r="A6" s="84"/>
      <c r="B6" s="5"/>
      <c r="C6" s="79" t="str">
        <f>IF(D2&gt;0,"Row 1"," ")</f>
        <v>Row 1</v>
      </c>
      <c r="D6" s="48">
        <v>23</v>
      </c>
      <c r="E6" s="48">
        <v>27</v>
      </c>
      <c r="F6" s="48">
        <v>50</v>
      </c>
      <c r="G6" s="104">
        <f>(64*50)/150</f>
        <v>21.333333333333332</v>
      </c>
      <c r="H6" s="106">
        <f>(86*50)/150</f>
        <v>28.666666666666668</v>
      </c>
      <c r="I6" s="49"/>
      <c r="J6" s="50"/>
      <c r="K6" s="50"/>
      <c r="L6" s="50"/>
      <c r="M6" s="50"/>
      <c r="N6" s="50"/>
      <c r="O6" s="50"/>
      <c r="P6" s="41">
        <f>SUM(D6:N6)</f>
        <v>150</v>
      </c>
      <c r="R6" s="37" t="s">
        <v>16</v>
      </c>
      <c r="S6" s="42">
        <f>$AC6*S$20/$AC$20</f>
        <v>0</v>
      </c>
      <c r="T6" s="42">
        <f>$AC6*T$20/$AC$20</f>
        <v>0</v>
      </c>
      <c r="U6" s="42">
        <f>$AC6*U$20/$AC$20</f>
        <v>15.99866677776852</v>
      </c>
      <c r="V6" s="42">
        <f>$AC6*V$20/$AC$20</f>
        <v>21.498208482626449</v>
      </c>
      <c r="W6" s="42">
        <f>$AC6*W$20/$AC$20</f>
        <v>0</v>
      </c>
      <c r="X6" s="42">
        <f>$AC6*X$20/$AC$20</f>
        <v>0</v>
      </c>
      <c r="Y6" s="42">
        <f>$AC6*Y$20/$AC$20</f>
        <v>0</v>
      </c>
      <c r="Z6" s="42">
        <f>$AC6*Z$20/$AC$20</f>
        <v>0</v>
      </c>
      <c r="AA6" s="42">
        <f>$AC6*AA$20/$AC$20</f>
        <v>0</v>
      </c>
      <c r="AB6" s="42">
        <f>$AC6*AB$20/$AC$20</f>
        <v>0</v>
      </c>
      <c r="AC6" s="43">
        <f>P6</f>
        <v>150</v>
      </c>
      <c r="AF6" s="39"/>
      <c r="AG6" s="39"/>
      <c r="AH6" s="39"/>
      <c r="AI6" s="39"/>
      <c r="AJ6" s="39"/>
    </row>
    <row r="7" spans="1:36" ht="15" customHeight="1" x14ac:dyDescent="0.25">
      <c r="A7" s="84"/>
      <c r="B7" s="5"/>
      <c r="C7" s="79" t="str">
        <f>IF(D2&gt;1,"Row 2"," ")</f>
        <v>Row 2</v>
      </c>
      <c r="D7" s="48">
        <v>30</v>
      </c>
      <c r="E7" s="48">
        <v>20</v>
      </c>
      <c r="F7" s="48">
        <v>50</v>
      </c>
      <c r="G7" s="105">
        <f>(64*50)/150</f>
        <v>21.333333333333332</v>
      </c>
      <c r="H7" s="106">
        <f>(86*50)/150</f>
        <v>28.666666666666668</v>
      </c>
      <c r="I7" s="49"/>
      <c r="J7" s="50"/>
      <c r="K7" s="50"/>
      <c r="L7" s="50"/>
      <c r="M7" s="50"/>
      <c r="N7" s="50"/>
      <c r="O7" s="50"/>
      <c r="P7" s="41">
        <f>SUM(D7:N7)</f>
        <v>150</v>
      </c>
      <c r="R7" s="33" t="s">
        <v>17</v>
      </c>
      <c r="S7" s="42">
        <f>$AC7*S$20/$AC$20</f>
        <v>0</v>
      </c>
      <c r="T7" s="42">
        <f>$AC7*T$20/$AC$20</f>
        <v>0</v>
      </c>
      <c r="U7" s="42">
        <f>$AC7*U$20/$AC$20</f>
        <v>15.99866677776852</v>
      </c>
      <c r="V7" s="42">
        <f>$AC7*V$20/$AC$20</f>
        <v>21.498208482626449</v>
      </c>
      <c r="W7" s="42">
        <f>$AC7*W$20/$AC$20</f>
        <v>0</v>
      </c>
      <c r="X7" s="42">
        <f>$AC7*X$20/$AC$20</f>
        <v>0</v>
      </c>
      <c r="Y7" s="42">
        <f>$AC7*Y$20/$AC$20</f>
        <v>0</v>
      </c>
      <c r="Z7" s="42">
        <f>$AC7*Z$20/$AC$20</f>
        <v>0</v>
      </c>
      <c r="AA7" s="42">
        <f>$AC7*AA$20/$AC$20</f>
        <v>0</v>
      </c>
      <c r="AB7" s="42">
        <f>$AC7*AB$20/$AC$20</f>
        <v>0</v>
      </c>
      <c r="AC7" s="43">
        <f t="shared" ref="AC7:AC15" si="0">P7</f>
        <v>150</v>
      </c>
      <c r="AF7" s="39"/>
      <c r="AG7" s="39"/>
      <c r="AH7" s="39"/>
      <c r="AI7" s="39"/>
      <c r="AJ7" s="39"/>
    </row>
    <row r="8" spans="1:36" ht="15" customHeight="1" x14ac:dyDescent="0.25">
      <c r="A8" s="84"/>
      <c r="B8" s="5"/>
      <c r="C8" s="79" t="str">
        <f>IF(D2&gt;2,"Row 3"," ")</f>
        <v>Row 3</v>
      </c>
      <c r="D8" s="48">
        <v>11</v>
      </c>
      <c r="E8" s="48">
        <v>39</v>
      </c>
      <c r="F8" s="48">
        <v>50</v>
      </c>
      <c r="G8" s="105">
        <f>(64*50)/150</f>
        <v>21.333333333333332</v>
      </c>
      <c r="H8" s="106">
        <f>(86*50)/150</f>
        <v>28.666666666666668</v>
      </c>
      <c r="I8" s="49"/>
      <c r="J8" s="50"/>
      <c r="K8" s="50"/>
      <c r="L8" s="50"/>
      <c r="M8" s="50"/>
      <c r="N8" s="50"/>
      <c r="O8" s="50"/>
      <c r="P8" s="41">
        <f>SUM(D8:N8)</f>
        <v>150</v>
      </c>
      <c r="R8" s="37" t="s">
        <v>18</v>
      </c>
      <c r="S8" s="42">
        <f>$AC8*S$20/$AC$20</f>
        <v>0</v>
      </c>
      <c r="T8" s="42">
        <f>$AC8*T$20/$AC$20</f>
        <v>0</v>
      </c>
      <c r="U8" s="42">
        <f>$AC8*U$20/$AC$20</f>
        <v>15.99866677776852</v>
      </c>
      <c r="V8" s="42">
        <f>$AC8*V$20/$AC$20</f>
        <v>21.498208482626449</v>
      </c>
      <c r="W8" s="42">
        <f>$AC8*W$20/$AC$20</f>
        <v>0</v>
      </c>
      <c r="X8" s="42">
        <f>$AC8*X$20/$AC$20</f>
        <v>0</v>
      </c>
      <c r="Y8" s="42">
        <f>$AC8*Y$20/$AC$20</f>
        <v>0</v>
      </c>
      <c r="Z8" s="42">
        <f>$AC8*Z$20/$AC$20</f>
        <v>0</v>
      </c>
      <c r="AA8" s="42">
        <f>$AC8*AA$20/$AC$20</f>
        <v>0</v>
      </c>
      <c r="AB8" s="42">
        <f>$AC8*AB$20/$AC$20</f>
        <v>0</v>
      </c>
      <c r="AC8" s="43">
        <f t="shared" si="0"/>
        <v>150</v>
      </c>
      <c r="AF8" s="39"/>
      <c r="AG8" s="39"/>
      <c r="AH8" s="39"/>
      <c r="AI8" s="39"/>
      <c r="AJ8" s="39"/>
    </row>
    <row r="9" spans="1:36" ht="14.25" customHeight="1" x14ac:dyDescent="0.25">
      <c r="A9" s="84"/>
      <c r="B9" s="5"/>
      <c r="C9" s="102" t="s">
        <v>64</v>
      </c>
      <c r="D9" s="48">
        <f>SUM(D6:D8)</f>
        <v>64</v>
      </c>
      <c r="E9" s="48">
        <f>SUM(E6:E8)</f>
        <v>86</v>
      </c>
      <c r="F9" s="103" t="s">
        <v>65</v>
      </c>
      <c r="G9" s="48"/>
      <c r="H9" s="49"/>
      <c r="I9" s="49"/>
      <c r="J9" s="50"/>
      <c r="K9" s="50"/>
      <c r="L9" s="50"/>
      <c r="M9" s="50"/>
      <c r="N9" s="50"/>
      <c r="O9" s="50"/>
      <c r="P9" s="41">
        <f>SUM(D9:N9)</f>
        <v>150</v>
      </c>
      <c r="R9" s="44" t="s">
        <v>19</v>
      </c>
      <c r="S9" s="42">
        <f>$AC9*S$20/$AC$20</f>
        <v>0</v>
      </c>
      <c r="T9" s="42">
        <f>$AC9*T$20/$AC$20</f>
        <v>0</v>
      </c>
      <c r="U9" s="42">
        <f>$AC9*U$20/$AC$20</f>
        <v>15.99866677776852</v>
      </c>
      <c r="V9" s="42">
        <f>$AC9*V$20/$AC$20</f>
        <v>21.498208482626449</v>
      </c>
      <c r="W9" s="42">
        <f>$AC9*W$20/$AC$20</f>
        <v>0</v>
      </c>
      <c r="X9" s="42">
        <f>$AC9*X$20/$AC$20</f>
        <v>0</v>
      </c>
      <c r="Y9" s="42">
        <f>$AC9*Y$20/$AC$20</f>
        <v>0</v>
      </c>
      <c r="Z9" s="42">
        <f>$AC9*Z$20/$AC$20</f>
        <v>0</v>
      </c>
      <c r="AA9" s="42">
        <f>$AC9*AA$20/$AC$20</f>
        <v>0</v>
      </c>
      <c r="AB9" s="42">
        <f>$AC9*AB$20/$AC$20</f>
        <v>0</v>
      </c>
      <c r="AC9" s="43">
        <f t="shared" si="0"/>
        <v>150</v>
      </c>
      <c r="AF9" s="39"/>
      <c r="AG9" s="39"/>
      <c r="AH9" s="39"/>
      <c r="AI9" s="39"/>
      <c r="AJ9" s="39"/>
    </row>
    <row r="10" spans="1:36" ht="15" customHeight="1" x14ac:dyDescent="0.25">
      <c r="A10" s="84"/>
      <c r="B10" s="5"/>
      <c r="C10" s="79" t="str">
        <f>IF(D2&gt;4,"Row 5"," ")</f>
        <v xml:space="preserve"> </v>
      </c>
      <c r="D10" s="99" t="s">
        <v>67</v>
      </c>
      <c r="E10" s="49"/>
      <c r="F10" s="49"/>
      <c r="G10" s="49"/>
      <c r="H10" s="49"/>
      <c r="I10" s="49"/>
      <c r="J10" s="50"/>
      <c r="K10" s="50"/>
      <c r="L10" s="50"/>
      <c r="M10" s="50"/>
      <c r="N10" s="50"/>
      <c r="O10" s="50"/>
      <c r="P10" s="41">
        <f>SUM(D10:N10)</f>
        <v>0</v>
      </c>
      <c r="R10" s="44" t="s">
        <v>20</v>
      </c>
      <c r="S10" s="42">
        <f>$AC10*S$20/$AC$20</f>
        <v>0</v>
      </c>
      <c r="T10" s="42">
        <f>$AC10*T$20/$AC$20</f>
        <v>0</v>
      </c>
      <c r="U10" s="42">
        <f>$AC10*U$20/$AC$20</f>
        <v>0</v>
      </c>
      <c r="V10" s="42">
        <f>$AC10*V$20/$AC$20</f>
        <v>0</v>
      </c>
      <c r="W10" s="42">
        <f>$AC10*W$20/$AC$20</f>
        <v>0</v>
      </c>
      <c r="X10" s="42">
        <f>$AC10*X$20/$AC$20</f>
        <v>0</v>
      </c>
      <c r="Y10" s="42">
        <f>$AC10*Y$20/$AC$20</f>
        <v>0</v>
      </c>
      <c r="Z10" s="42">
        <f>$AC10*Z$20/$AC$20</f>
        <v>0</v>
      </c>
      <c r="AA10" s="42">
        <f>$AC10*AA$20/$AC$20</f>
        <v>0</v>
      </c>
      <c r="AB10" s="42">
        <f>$AC10*AB$20/$AC$20</f>
        <v>0</v>
      </c>
      <c r="AC10" s="43">
        <f t="shared" si="0"/>
        <v>0</v>
      </c>
    </row>
    <row r="11" spans="1:36" ht="15" customHeight="1" x14ac:dyDescent="0.25">
      <c r="A11" s="84"/>
      <c r="B11" s="5"/>
      <c r="C11" s="79" t="str">
        <f>IF(D2&gt;5,"Row 6"," ")</f>
        <v xml:space="preserve"> </v>
      </c>
      <c r="D11" s="99" t="s">
        <v>66</v>
      </c>
      <c r="E11" s="49"/>
      <c r="F11" s="49"/>
      <c r="G11" s="49"/>
      <c r="H11" s="49"/>
      <c r="I11" s="49"/>
      <c r="J11" s="50"/>
      <c r="K11" s="50"/>
      <c r="L11" s="50"/>
      <c r="M11" s="50"/>
      <c r="N11" s="50"/>
      <c r="O11" s="50"/>
      <c r="P11" s="41">
        <f>SUM(D11:N11)</f>
        <v>0</v>
      </c>
      <c r="R11" s="44" t="s">
        <v>21</v>
      </c>
      <c r="S11" s="42">
        <f>$AC11*S$20/$AC$20</f>
        <v>0</v>
      </c>
      <c r="T11" s="42">
        <f>$AC11*T$20/$AC$20</f>
        <v>0</v>
      </c>
      <c r="U11" s="42">
        <f>$AC11*U$20/$AC$20</f>
        <v>0</v>
      </c>
      <c r="V11" s="42">
        <f>$AC11*V$20/$AC$20</f>
        <v>0</v>
      </c>
      <c r="W11" s="42">
        <f>$AC11*W$20/$AC$20</f>
        <v>0</v>
      </c>
      <c r="X11" s="42">
        <f>$AC11*X$20/$AC$20</f>
        <v>0</v>
      </c>
      <c r="Y11" s="42">
        <f>$AC11*Y$20/$AC$20</f>
        <v>0</v>
      </c>
      <c r="Z11" s="42">
        <f>$AC11*Z$20/$AC$20</f>
        <v>0</v>
      </c>
      <c r="AA11" s="42">
        <f>$AC11*AA$20/$AC$20</f>
        <v>0</v>
      </c>
      <c r="AB11" s="42">
        <f>$AC11*AB$20/$AC$20</f>
        <v>0</v>
      </c>
      <c r="AC11" s="43">
        <f t="shared" si="0"/>
        <v>0</v>
      </c>
    </row>
    <row r="12" spans="1:36" x14ac:dyDescent="0.25">
      <c r="A12" s="84"/>
      <c r="B12" s="5"/>
      <c r="C12" s="79" t="str">
        <f>IF(D2&gt;6,"Row 7"," ")</f>
        <v xml:space="preserve"> </v>
      </c>
      <c r="D12" s="99" t="s">
        <v>68</v>
      </c>
      <c r="E12" s="107">
        <v>0.05</v>
      </c>
      <c r="F12" s="100"/>
      <c r="G12" s="49"/>
      <c r="H12" s="49"/>
      <c r="I12" s="49"/>
      <c r="J12" s="50"/>
      <c r="K12" s="50"/>
      <c r="L12" s="50"/>
      <c r="M12" s="50"/>
      <c r="N12" s="50"/>
      <c r="O12" s="50"/>
      <c r="P12" s="41">
        <f>SUM(D12:N12)</f>
        <v>0.05</v>
      </c>
      <c r="R12" s="44" t="s">
        <v>22</v>
      </c>
      <c r="S12" s="42">
        <f>$AC12*S$20/$AC$20</f>
        <v>0</v>
      </c>
      <c r="T12" s="42">
        <f>$AC12*T$20/$AC$20</f>
        <v>0</v>
      </c>
      <c r="U12" s="42">
        <f>$AC12*U$20/$AC$20</f>
        <v>5.3328889259228402E-3</v>
      </c>
      <c r="V12" s="42">
        <f>$AC12*V$20/$AC$20</f>
        <v>7.166069494208816E-3</v>
      </c>
      <c r="W12" s="42">
        <f>$AC12*W$20/$AC$20</f>
        <v>0</v>
      </c>
      <c r="X12" s="42">
        <f>$AC12*X$20/$AC$20</f>
        <v>0</v>
      </c>
      <c r="Y12" s="42">
        <f>$AC12*Y$20/$AC$20</f>
        <v>0</v>
      </c>
      <c r="Z12" s="42">
        <f>$AC12*Z$20/$AC$20</f>
        <v>0</v>
      </c>
      <c r="AA12" s="42">
        <f>$AC12*AA$20/$AC$20</f>
        <v>0</v>
      </c>
      <c r="AB12" s="42">
        <f>$AC12*AB$20/$AC$20</f>
        <v>0</v>
      </c>
      <c r="AC12" s="43">
        <f t="shared" si="0"/>
        <v>0.05</v>
      </c>
    </row>
    <row r="13" spans="1:36" ht="30" x14ac:dyDescent="0.25">
      <c r="A13" s="84"/>
      <c r="B13" s="5"/>
      <c r="C13" s="79" t="str">
        <f>IF(D2&gt;7,"Row 8"," ")</f>
        <v xml:space="preserve"> </v>
      </c>
      <c r="D13" s="99" t="s">
        <v>69</v>
      </c>
      <c r="E13" s="107" t="s">
        <v>70</v>
      </c>
      <c r="F13" s="49"/>
      <c r="G13" s="49"/>
      <c r="H13" s="49"/>
      <c r="I13" s="49"/>
      <c r="J13" s="50"/>
      <c r="K13" s="50"/>
      <c r="L13" s="50"/>
      <c r="M13" s="50"/>
      <c r="N13" s="50"/>
      <c r="O13" s="50"/>
      <c r="P13" s="41">
        <f>SUM(D13:N13)</f>
        <v>0</v>
      </c>
      <c r="R13" s="33" t="s">
        <v>23</v>
      </c>
      <c r="S13" s="42">
        <f>$AC13*S$20/$AC$20</f>
        <v>0</v>
      </c>
      <c r="T13" s="42">
        <f>$AC13*T$20/$AC$20</f>
        <v>0</v>
      </c>
      <c r="U13" s="42">
        <f>$AC13*U$20/$AC$20</f>
        <v>0</v>
      </c>
      <c r="V13" s="42">
        <f>$AC13*V$20/$AC$20</f>
        <v>0</v>
      </c>
      <c r="W13" s="42">
        <f>$AC13*W$20/$AC$20</f>
        <v>0</v>
      </c>
      <c r="X13" s="42">
        <f>$AC13*X$20/$AC$20</f>
        <v>0</v>
      </c>
      <c r="Y13" s="42">
        <f>$AC13*Y$20/$AC$20</f>
        <v>0</v>
      </c>
      <c r="Z13" s="42">
        <f>$AC13*Z$20/$AC$20</f>
        <v>0</v>
      </c>
      <c r="AA13" s="42">
        <f>$AC13*AA$20/$AC$20</f>
        <v>0</v>
      </c>
      <c r="AB13" s="42">
        <f>$AC13*AB$20/$AC$20</f>
        <v>0</v>
      </c>
      <c r="AC13" s="43">
        <f t="shared" si="0"/>
        <v>0</v>
      </c>
    </row>
    <row r="14" spans="1:36" x14ac:dyDescent="0.25">
      <c r="A14" s="84"/>
      <c r="B14" s="5"/>
      <c r="C14" s="79" t="str">
        <f>IF(D2&gt;8,"Row 9"," ")</f>
        <v xml:space="preserve"> </v>
      </c>
      <c r="D14" s="99" t="s">
        <v>72</v>
      </c>
      <c r="E14" s="100" t="s">
        <v>73</v>
      </c>
      <c r="F14" s="49"/>
      <c r="G14" s="49"/>
      <c r="H14" s="49"/>
      <c r="I14" s="49"/>
      <c r="J14" s="50"/>
      <c r="K14" s="50"/>
      <c r="L14" s="50"/>
      <c r="M14" s="50"/>
      <c r="N14" s="50"/>
      <c r="O14" s="50"/>
      <c r="P14" s="41">
        <f>SUM(D14:N14)</f>
        <v>0</v>
      </c>
      <c r="R14" s="37" t="s">
        <v>24</v>
      </c>
      <c r="S14" s="42">
        <f>$AC14*S$20/$AC$20</f>
        <v>0</v>
      </c>
      <c r="T14" s="42">
        <f>$AC14*T$20/$AC$20</f>
        <v>0</v>
      </c>
      <c r="U14" s="42">
        <f>$AC14*U$20/$AC$20</f>
        <v>0</v>
      </c>
      <c r="V14" s="42">
        <f>$AC14*V$20/$AC$20</f>
        <v>0</v>
      </c>
      <c r="W14" s="42">
        <f>$AC14*W$20/$AC$20</f>
        <v>0</v>
      </c>
      <c r="X14" s="42">
        <f>$AC14*X$20/$AC$20</f>
        <v>0</v>
      </c>
      <c r="Y14" s="42">
        <f>$AC14*Y$20/$AC$20</f>
        <v>0</v>
      </c>
      <c r="Z14" s="42">
        <f>$AC14*Z$20/$AC$20</f>
        <v>0</v>
      </c>
      <c r="AA14" s="42">
        <f>$AC14*AA$20/$AC$20</f>
        <v>0</v>
      </c>
      <c r="AB14" s="42">
        <f>$AC14*AB$20/$AC$20</f>
        <v>0</v>
      </c>
      <c r="AC14" s="43">
        <f t="shared" si="0"/>
        <v>0</v>
      </c>
    </row>
    <row r="15" spans="1:36" x14ac:dyDescent="0.25">
      <c r="A15" s="85"/>
      <c r="B15" s="5"/>
      <c r="C15" s="79" t="str">
        <f>IF(D2&gt;9,"Row 10"," ")</f>
        <v xml:space="preserve"> </v>
      </c>
      <c r="D15" s="51"/>
      <c r="E15" s="100" t="s">
        <v>74</v>
      </c>
      <c r="F15" s="49"/>
      <c r="G15" s="49"/>
      <c r="H15" s="49"/>
      <c r="I15" s="49"/>
      <c r="J15" s="50"/>
      <c r="K15" s="50"/>
      <c r="L15" s="50"/>
      <c r="M15" s="50"/>
      <c r="N15" s="50"/>
      <c r="O15" s="50"/>
      <c r="P15" s="41">
        <f>SUM(D15:N15)</f>
        <v>0</v>
      </c>
      <c r="R15" s="44" t="s">
        <v>25</v>
      </c>
      <c r="S15" s="42">
        <f>$AC15*S$20/$AC$20</f>
        <v>0</v>
      </c>
      <c r="T15" s="42">
        <f>$AC15*T$20/$AC$20</f>
        <v>0</v>
      </c>
      <c r="U15" s="42">
        <f>$AC15*U$20/$AC$20</f>
        <v>0</v>
      </c>
      <c r="V15" s="42">
        <f>$AC15*V$20/$AC$20</f>
        <v>0</v>
      </c>
      <c r="W15" s="42">
        <f>$AC15*W$20/$AC$20</f>
        <v>0</v>
      </c>
      <c r="X15" s="42">
        <f>$AC15*X$20/$AC$20</f>
        <v>0</v>
      </c>
      <c r="Y15" s="42">
        <f>$AC15*Y$20/$AC$20</f>
        <v>0</v>
      </c>
      <c r="Z15" s="42">
        <f>$AC15*Z$20/$AC$20</f>
        <v>0</v>
      </c>
      <c r="AA15" s="42">
        <f>$AC15*AA$20/$AC$20</f>
        <v>0</v>
      </c>
      <c r="AB15" s="42">
        <f>$AC15*AB$20/$AC$20</f>
        <v>0</v>
      </c>
      <c r="AC15" s="43">
        <f t="shared" si="0"/>
        <v>0</v>
      </c>
    </row>
    <row r="16" spans="1:36" ht="30" x14ac:dyDescent="0.25">
      <c r="A16" s="108"/>
      <c r="B16" s="5"/>
      <c r="C16" s="79"/>
      <c r="D16" s="99" t="s">
        <v>75</v>
      </c>
      <c r="E16" s="107" t="s">
        <v>71</v>
      </c>
      <c r="F16" s="49"/>
      <c r="G16" s="49"/>
      <c r="H16" s="49"/>
      <c r="I16" s="49"/>
      <c r="J16" s="50"/>
      <c r="K16" s="50"/>
      <c r="L16" s="50"/>
      <c r="M16" s="50"/>
      <c r="N16" s="50"/>
      <c r="O16" s="50"/>
      <c r="P16" s="41"/>
      <c r="R16" s="44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3"/>
    </row>
    <row r="17" spans="1:29" ht="13.5" customHeight="1" x14ac:dyDescent="0.25">
      <c r="A17" s="108"/>
      <c r="B17" s="5"/>
      <c r="C17" s="79"/>
      <c r="D17" s="99" t="s">
        <v>76</v>
      </c>
      <c r="E17" s="107" t="s">
        <v>77</v>
      </c>
      <c r="F17" s="49"/>
      <c r="G17" s="49"/>
      <c r="H17" s="49"/>
      <c r="I17" s="49"/>
      <c r="J17" s="50"/>
      <c r="K17" s="50"/>
      <c r="L17" s="50"/>
      <c r="M17" s="50"/>
      <c r="N17" s="50"/>
      <c r="O17" s="50"/>
      <c r="P17" s="41"/>
      <c r="R17" s="44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3"/>
    </row>
    <row r="18" spans="1:29" x14ac:dyDescent="0.25">
      <c r="A18" s="108"/>
      <c r="B18" s="5"/>
      <c r="C18" s="79"/>
      <c r="D18" s="113" t="s">
        <v>80</v>
      </c>
      <c r="E18" s="114">
        <f>(23-21)^2/21+(30-21)^2/21+(11-21)^2/21+(27-29)^2/29+(20-29)^2/29+(39-29)^2/29</f>
        <v>15.188834154351394</v>
      </c>
      <c r="F18" s="49"/>
      <c r="G18" s="49"/>
      <c r="H18" s="49"/>
      <c r="I18" s="49"/>
      <c r="J18" s="50"/>
      <c r="K18" s="50"/>
      <c r="L18" s="50"/>
      <c r="M18" s="50"/>
      <c r="N18" s="50"/>
      <c r="O18" s="50"/>
      <c r="P18" s="41"/>
      <c r="R18" s="44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3"/>
    </row>
    <row r="19" spans="1:29" x14ac:dyDescent="0.25">
      <c r="A19" s="108"/>
      <c r="B19" s="5"/>
      <c r="C19" s="79"/>
      <c r="D19" s="51"/>
      <c r="E19" s="100"/>
      <c r="F19" s="49"/>
      <c r="G19" s="49"/>
      <c r="H19" s="49"/>
      <c r="I19" s="49"/>
      <c r="J19" s="50"/>
      <c r="K19" s="50"/>
      <c r="L19" s="50"/>
      <c r="M19" s="50"/>
      <c r="N19" s="50"/>
      <c r="O19" s="50"/>
      <c r="P19" s="41"/>
      <c r="R19" s="44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3"/>
    </row>
    <row r="20" spans="1:29" ht="15.75" customHeight="1" x14ac:dyDescent="0.25">
      <c r="A20" s="1"/>
      <c r="B20" s="1"/>
      <c r="C20" s="80" t="str">
        <f>IF(D2&gt;10,"Too Many Rows !"," ")</f>
        <v xml:space="preserve"> </v>
      </c>
      <c r="D20" s="111" t="s">
        <v>1</v>
      </c>
      <c r="E20" s="112" t="s">
        <v>81</v>
      </c>
      <c r="F20" s="49"/>
      <c r="G20" s="49"/>
      <c r="H20" s="49"/>
      <c r="I20" s="49"/>
      <c r="J20" s="50"/>
      <c r="K20" s="50"/>
      <c r="L20" s="50"/>
      <c r="M20" s="50"/>
      <c r="N20" s="50"/>
      <c r="O20" s="50"/>
      <c r="P20" s="41">
        <f>SUM(D20:N20)</f>
        <v>0</v>
      </c>
      <c r="R20" s="33" t="s">
        <v>37</v>
      </c>
      <c r="S20" s="35">
        <f>D21</f>
        <v>0</v>
      </c>
      <c r="T20" s="35">
        <f>E21</f>
        <v>0</v>
      </c>
      <c r="U20" s="35">
        <f t="shared" ref="U20:AB20" si="1">G21</f>
        <v>64</v>
      </c>
      <c r="V20" s="35">
        <f t="shared" si="1"/>
        <v>86</v>
      </c>
      <c r="W20" s="35">
        <f t="shared" si="1"/>
        <v>0</v>
      </c>
      <c r="X20" s="35">
        <f t="shared" si="1"/>
        <v>0</v>
      </c>
      <c r="Y20" s="35">
        <f t="shared" si="1"/>
        <v>0</v>
      </c>
      <c r="Z20" s="35">
        <f t="shared" si="1"/>
        <v>0</v>
      </c>
      <c r="AA20" s="35">
        <f t="shared" si="1"/>
        <v>0</v>
      </c>
      <c r="AB20" s="35">
        <f t="shared" si="1"/>
        <v>0</v>
      </c>
      <c r="AC20" s="43">
        <f>SUM(AC6:AC15)</f>
        <v>600.04999999999995</v>
      </c>
    </row>
    <row r="21" spans="1:29" x14ac:dyDescent="0.25">
      <c r="A21" s="1"/>
      <c r="B21" s="1"/>
      <c r="C21" s="18" t="s">
        <v>14</v>
      </c>
      <c r="D21" s="2"/>
      <c r="E21" s="2"/>
      <c r="F21" s="2"/>
      <c r="G21" s="2">
        <f>SUM(G6:G20)</f>
        <v>64</v>
      </c>
      <c r="H21" s="2">
        <f>SUM(H6:H20)</f>
        <v>86</v>
      </c>
      <c r="I21" s="2">
        <f>SUM(I6:I20)</f>
        <v>0</v>
      </c>
      <c r="J21" s="2">
        <f>SUM(J6:J20)</f>
        <v>0</v>
      </c>
      <c r="K21" s="2">
        <f>SUM(K6:K20)</f>
        <v>0</v>
      </c>
      <c r="L21" s="2">
        <f>SUM(L6:L20)</f>
        <v>0</v>
      </c>
      <c r="M21" s="2">
        <f>SUM(M6:M20)</f>
        <v>0</v>
      </c>
      <c r="N21" s="2">
        <f>SUM(N6:N20)</f>
        <v>0</v>
      </c>
      <c r="O21" s="2">
        <f>SUM(O6:O20)</f>
        <v>0</v>
      </c>
      <c r="P21" s="30">
        <f>SUM(P6:P20)</f>
        <v>600.04999999999995</v>
      </c>
    </row>
    <row r="22" spans="1:29" x14ac:dyDescent="0.25">
      <c r="A22" s="1"/>
      <c r="B22" s="1"/>
      <c r="C22" s="5"/>
      <c r="D22" s="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29" x14ac:dyDescent="0.25">
      <c r="A23" s="1"/>
      <c r="B23" s="1"/>
      <c r="C23" s="12" t="s">
        <v>4</v>
      </c>
      <c r="D23" s="1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R23" s="37" t="s">
        <v>0</v>
      </c>
      <c r="S23" s="38" t="s">
        <v>27</v>
      </c>
      <c r="T23" s="38" t="s">
        <v>28</v>
      </c>
      <c r="U23" s="38" t="s">
        <v>29</v>
      </c>
      <c r="V23" s="32" t="s">
        <v>30</v>
      </c>
      <c r="W23" s="38" t="s">
        <v>31</v>
      </c>
      <c r="X23" s="38" t="s">
        <v>32</v>
      </c>
      <c r="Y23" s="38" t="s">
        <v>33</v>
      </c>
      <c r="Z23" s="38" t="s">
        <v>34</v>
      </c>
      <c r="AA23" s="38" t="s">
        <v>35</v>
      </c>
      <c r="AB23" s="38" t="s">
        <v>36</v>
      </c>
    </row>
    <row r="24" spans="1:29" x14ac:dyDescent="0.25">
      <c r="A24" s="1"/>
      <c r="B24" s="1"/>
      <c r="C24" s="60" t="s">
        <v>9</v>
      </c>
      <c r="D24" s="109">
        <f>(23-21)^2/21+(30-21)^2/21+(11-21)^2/21+(27-29)^2/29+(20-29)^2/29+(39-29)^2/29</f>
        <v>15.188834154351394</v>
      </c>
      <c r="E24" s="31"/>
      <c r="F24" s="31"/>
      <c r="G24" s="31"/>
      <c r="H24" s="31"/>
      <c r="I24" s="40" t="s">
        <v>26</v>
      </c>
      <c r="J24" s="31"/>
      <c r="K24" s="31"/>
      <c r="L24" s="31"/>
      <c r="M24" s="31"/>
      <c r="N24" s="31"/>
      <c r="O24" s="31"/>
      <c r="P24" s="31"/>
      <c r="R24" s="37" t="s">
        <v>16</v>
      </c>
      <c r="S24" s="42" t="e">
        <f>IF(D6&gt;0,(S6-D6)^2/S6,0)</f>
        <v>#DIV/0!</v>
      </c>
      <c r="T24" s="42" t="e">
        <f>IF(E6&gt;0,(T6-E6)^2/T6,0)</f>
        <v>#DIV/0!</v>
      </c>
      <c r="U24" s="42">
        <f>IF(F4&gt;0,(U6-F4)^2/U6,0)</f>
        <v>0</v>
      </c>
      <c r="V24" s="42">
        <f>IF(H6&gt;0,(V6-H6)^2/V6,0)</f>
        <v>2.3902825567005217</v>
      </c>
      <c r="W24" s="42">
        <f>IF(I6&gt;0,(W6-I6)^2/W6,0)</f>
        <v>0</v>
      </c>
      <c r="X24" s="42">
        <f>IF(J6&gt;0,(X6-J6)^2/X6,0)</f>
        <v>0</v>
      </c>
      <c r="Y24" s="42">
        <f>IF(K6&gt;0,(Y6-K6)^2/Y6,0)</f>
        <v>0</v>
      </c>
      <c r="Z24" s="42">
        <f>IF(L6&gt;0,(Z6-L6)^2/Z6,0)</f>
        <v>0</v>
      </c>
      <c r="AA24" s="42">
        <f>IF(M6&gt;0,(AA6-M6)^2/AA6,0)</f>
        <v>0</v>
      </c>
      <c r="AB24" s="42">
        <f>IF(N6&gt;0,(AB6-N6)^2/AB6,0)</f>
        <v>0</v>
      </c>
      <c r="AC24" s="43"/>
    </row>
    <row r="25" spans="1:29" x14ac:dyDescent="0.25">
      <c r="A25" s="1"/>
      <c r="B25" s="1"/>
      <c r="C25" s="61" t="s">
        <v>1</v>
      </c>
      <c r="D25" s="110">
        <v>0.99950000000000006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R25" s="33" t="s">
        <v>17</v>
      </c>
      <c r="S25" s="42" t="e">
        <f>IF(D7&gt;0,(S7-D7)^2/S7,0)</f>
        <v>#DIV/0!</v>
      </c>
      <c r="T25" s="42" t="e">
        <f>IF(E7&gt;0,(T7-E7)^2/T7,0)</f>
        <v>#DIV/0!</v>
      </c>
      <c r="U25" s="42">
        <f>IF(G7&gt;0,(U7-G7)^2/U7,0)</f>
        <v>1.7788149259166661</v>
      </c>
      <c r="V25" s="42">
        <f>IF(H7&gt;0,(V7-H7)^2/V7,0)</f>
        <v>2.3902825567005217</v>
      </c>
      <c r="W25" s="42">
        <f>IF(I7&gt;0,(W7-I7)^2/W7,0)</f>
        <v>0</v>
      </c>
      <c r="X25" s="42">
        <f>IF(J7&gt;0,(X7-J7)^2/X7,0)</f>
        <v>0</v>
      </c>
      <c r="Y25" s="42">
        <f>IF(K7&gt;0,(Y7-K7)^2/Y7,0)</f>
        <v>0</v>
      </c>
      <c r="Z25" s="42">
        <f>IF(L7&gt;0,(Z7-L7)^2/Z7,0)</f>
        <v>0</v>
      </c>
      <c r="AA25" s="42">
        <f>IF(M7&gt;0,(AA7-M7)^2/AA7,0)</f>
        <v>0</v>
      </c>
      <c r="AB25" s="42">
        <f>IF(N7&gt;0,(AB7-N7)^2/AB7,0)</f>
        <v>0</v>
      </c>
      <c r="AC25" s="43"/>
    </row>
    <row r="26" spans="1:29" x14ac:dyDescent="0.25">
      <c r="A26" s="1"/>
      <c r="B26" s="1"/>
      <c r="C26" s="1"/>
      <c r="D26" s="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R26" s="37" t="s">
        <v>18</v>
      </c>
      <c r="S26" s="42" t="e">
        <f>IF(D8&gt;0,(S8-D8)^2/S8,0)</f>
        <v>#DIV/0!</v>
      </c>
      <c r="T26" s="42" t="e">
        <f>IF(E8&gt;0,(T8-E8)^2/T8,0)</f>
        <v>#DIV/0!</v>
      </c>
      <c r="U26" s="42">
        <f>IF(G8&gt;0,(U8-G8)^2/U8,0)</f>
        <v>1.7788149259166661</v>
      </c>
      <c r="V26" s="42">
        <f>IF(H8&gt;0,(V8-H8)^2/V8,0)</f>
        <v>2.3902825567005217</v>
      </c>
      <c r="W26" s="42">
        <f>IF(I8&gt;0,(W8-I8)^2/W8,0)</f>
        <v>0</v>
      </c>
      <c r="X26" s="42">
        <f>IF(J8&gt;0,(X8-J8)^2/X8,0)</f>
        <v>0</v>
      </c>
      <c r="Y26" s="42">
        <f>IF(K8&gt;0,(Y8-K8)^2/Y8,0)</f>
        <v>0</v>
      </c>
      <c r="Z26" s="42">
        <f>IF(L8&gt;0,(Z8-L8)^2/Z8,0)</f>
        <v>0</v>
      </c>
      <c r="AA26" s="42">
        <f>IF(M8&gt;0,(AA8-M8)^2/AA8,0)</f>
        <v>0</v>
      </c>
      <c r="AB26" s="42">
        <f>IF(N8&gt;0,(AB8-N8)^2/AB8,0)</f>
        <v>0</v>
      </c>
      <c r="AC26" s="43"/>
    </row>
    <row r="27" spans="1:29" x14ac:dyDescent="0.25">
      <c r="A27" s="1"/>
      <c r="C27" s="22" t="s">
        <v>10</v>
      </c>
      <c r="D27" s="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R27" s="44" t="s">
        <v>19</v>
      </c>
      <c r="S27" s="42" t="e">
        <f>IF(D9&gt;0,(S9-D9)^2/S9,0)</f>
        <v>#DIV/0!</v>
      </c>
      <c r="T27" s="42" t="e">
        <f>IF(E9&gt;0,(T9-E9)^2/T9,0)</f>
        <v>#DIV/0!</v>
      </c>
      <c r="U27" s="42">
        <f>IF(G9&gt;0,(U9-G9)^2/U9,0)</f>
        <v>0</v>
      </c>
      <c r="V27" s="42">
        <f>IF(H9&gt;0,(V9-H9)^2/V9,0)</f>
        <v>0</v>
      </c>
      <c r="W27" s="42">
        <f>IF(I9&gt;0,(W9-I9)^2/W9,0)</f>
        <v>0</v>
      </c>
      <c r="X27" s="42">
        <f>IF(J9&gt;0,(X9-J9)^2/X9,0)</f>
        <v>0</v>
      </c>
      <c r="Y27" s="42">
        <f>IF(K9&gt;0,(Y9-K9)^2/Y9,0)</f>
        <v>0</v>
      </c>
      <c r="Z27" s="42">
        <f>IF(L9&gt;0,(Z9-L9)^2/Z9,0)</f>
        <v>0</v>
      </c>
      <c r="AA27" s="42">
        <f>IF(M9&gt;0,(AA9-M9)^2/AA9,0)</f>
        <v>0</v>
      </c>
      <c r="AB27" s="42">
        <f>IF(N9&gt;0,(AB9-N9)^2/AB9,0)</f>
        <v>0</v>
      </c>
      <c r="AC27" s="43"/>
    </row>
    <row r="28" spans="1:29" x14ac:dyDescent="0.25">
      <c r="A28" s="1"/>
      <c r="B28" s="45"/>
      <c r="C28" s="45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R28" s="44" t="s">
        <v>20</v>
      </c>
      <c r="S28" s="42" t="e">
        <f>IF(D10&gt;0,(S10-D10)^2/S10,0)</f>
        <v>#VALUE!</v>
      </c>
      <c r="T28" s="42">
        <f>IF(E10&gt;0,(T10-E10)^2/T10,0)</f>
        <v>0</v>
      </c>
      <c r="U28" s="42">
        <f>IF(G10&gt;0,(U10-G10)^2/U10,0)</f>
        <v>0</v>
      </c>
      <c r="V28" s="42">
        <f>IF(H10&gt;0,(V10-H10)^2/V10,0)</f>
        <v>0</v>
      </c>
      <c r="W28" s="42">
        <f>IF(I10&gt;0,(W10-I10)^2/W10,0)</f>
        <v>0</v>
      </c>
      <c r="X28" s="42">
        <f>IF(J10&gt;0,(X10-J10)^2/X10,0)</f>
        <v>0</v>
      </c>
      <c r="Y28" s="42">
        <f>IF(K10&gt;0,(Y10-K10)^2/Y10,0)</f>
        <v>0</v>
      </c>
      <c r="Z28" s="42">
        <f>IF(L10&gt;0,(Z10-L10)^2/Z10,0)</f>
        <v>0</v>
      </c>
      <c r="AA28" s="42">
        <f>IF(M10&gt;0,(AA10-M10)^2/AA10,0)</f>
        <v>0</v>
      </c>
      <c r="AB28" s="42">
        <f>IF(N10&gt;0,(AB10-N10)^2/AB10,0)</f>
        <v>0</v>
      </c>
      <c r="AC28" s="43"/>
    </row>
    <row r="29" spans="1:29" x14ac:dyDescent="0.25">
      <c r="A29" s="1"/>
      <c r="B29" s="45"/>
      <c r="C29" s="45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R29" s="44" t="s">
        <v>21</v>
      </c>
      <c r="S29" s="42" t="e">
        <f>IF(D11&gt;0,(S11-D11)^2/S11,0)</f>
        <v>#VALUE!</v>
      </c>
      <c r="T29" s="42">
        <f>IF(E11&gt;0,(T11-E11)^2/T11,0)</f>
        <v>0</v>
      </c>
      <c r="U29" s="42">
        <f>IF(G11&gt;0,(U11-G11)^2/U11,0)</f>
        <v>0</v>
      </c>
      <c r="V29" s="42">
        <f>IF(H11&gt;0,(V11-H11)^2/V11,0)</f>
        <v>0</v>
      </c>
      <c r="W29" s="42">
        <f>IF(I11&gt;0,(W11-I11)^2/W11,0)</f>
        <v>0</v>
      </c>
      <c r="X29" s="42">
        <f>IF(J11&gt;0,(X11-J11)^2/X11,0)</f>
        <v>0</v>
      </c>
      <c r="Y29" s="42">
        <f>IF(K11&gt;0,(Y11-K11)^2/Y11,0)</f>
        <v>0</v>
      </c>
      <c r="Z29" s="42">
        <f>IF(L11&gt;0,(Z11-L11)^2/Z11,0)</f>
        <v>0</v>
      </c>
      <c r="AA29" s="42">
        <f>IF(M11&gt;0,(AA11-M11)^2/AA11,0)</f>
        <v>0</v>
      </c>
      <c r="AB29" s="42">
        <f>IF(N11&gt;0,(AB11-N11)^2/AB11,0)</f>
        <v>0</v>
      </c>
      <c r="AC29" s="43"/>
    </row>
    <row r="30" spans="1:29" x14ac:dyDescent="0.25">
      <c r="A30" s="1"/>
      <c r="B30" s="45"/>
      <c r="C30" s="45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R30" s="44" t="s">
        <v>22</v>
      </c>
      <c r="S30" s="42" t="e">
        <f>IF(D12&gt;0,(S12-D12)^2/S12,0)</f>
        <v>#VALUE!</v>
      </c>
      <c r="T30" s="42" t="e">
        <f>IF(E12&gt;0,(T12-E12)^2/T12,0)</f>
        <v>#DIV/0!</v>
      </c>
      <c r="U30" s="42">
        <f>IF(G12&gt;0,(U12-G12)^2/U12,0)</f>
        <v>0</v>
      </c>
      <c r="V30" s="42">
        <f>IF(H12&gt;0,(V12-H12)^2/V12,0)</f>
        <v>0</v>
      </c>
      <c r="W30" s="42">
        <f>IF(I12&gt;0,(W12-I12)^2/W12,0)</f>
        <v>0</v>
      </c>
      <c r="X30" s="42">
        <f>IF(J12&gt;0,(X12-J12)^2/X12,0)</f>
        <v>0</v>
      </c>
      <c r="Y30" s="42">
        <f>IF(K12&gt;0,(Y12-K12)^2/Y12,0)</f>
        <v>0</v>
      </c>
      <c r="Z30" s="42">
        <f>IF(L12&gt;0,(Z12-L12)^2/Z12,0)</f>
        <v>0</v>
      </c>
      <c r="AA30" s="42">
        <f>IF(M12&gt;0,(AA12-M12)^2/AA12,0)</f>
        <v>0</v>
      </c>
      <c r="AB30" s="42">
        <f>IF(N12&gt;0,(AB12-N12)^2/AB12,0)</f>
        <v>0</v>
      </c>
      <c r="AC30" s="43"/>
    </row>
    <row r="31" spans="1:29" x14ac:dyDescent="0.25">
      <c r="A31" s="1"/>
      <c r="B31" s="45"/>
      <c r="C31" s="45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R31" s="33" t="s">
        <v>23</v>
      </c>
      <c r="S31" s="42" t="e">
        <f>IF(D13&gt;0,(S13-D13)^2/S13,0)</f>
        <v>#VALUE!</v>
      </c>
      <c r="T31" s="42" t="e">
        <f>IF(E13&gt;0,(T13-E13)^2/T13,0)</f>
        <v>#VALUE!</v>
      </c>
      <c r="U31" s="42">
        <f>IF(G13&gt;0,(U13-G13)^2/U13,0)</f>
        <v>0</v>
      </c>
      <c r="V31" s="42">
        <f>IF(H13&gt;0,(V13-H13)^2/V13,0)</f>
        <v>0</v>
      </c>
      <c r="W31" s="42">
        <f>IF(I13&gt;0,(W13-I13)^2/W13,0)</f>
        <v>0</v>
      </c>
      <c r="X31" s="42">
        <f>IF(J13&gt;0,(X13-J13)^2/X13,0)</f>
        <v>0</v>
      </c>
      <c r="Y31" s="42">
        <f>IF(K13&gt;0,(Y13-K13)^2/Y13,0)</f>
        <v>0</v>
      </c>
      <c r="Z31" s="42">
        <f>IF(L13&gt;0,(Z13-L13)^2/Z13,0)</f>
        <v>0</v>
      </c>
      <c r="AA31" s="42">
        <f>IF(M13&gt;0,(AA13-M13)^2/AA13,0)</f>
        <v>0</v>
      </c>
      <c r="AB31" s="42">
        <f>IF(N13&gt;0,(AB13-N13)^2/AB13,0)</f>
        <v>0</v>
      </c>
      <c r="AC31" s="43"/>
    </row>
    <row r="32" spans="1:29" x14ac:dyDescent="0.25">
      <c r="A32" s="1"/>
      <c r="B32" s="45"/>
      <c r="C32" s="45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R32" s="37" t="s">
        <v>24</v>
      </c>
      <c r="S32" s="42" t="e">
        <f>IF(D14&gt;0,(S14-D14)^2/S14,0)</f>
        <v>#VALUE!</v>
      </c>
      <c r="T32" s="42" t="e">
        <f>IF(E14&gt;0,(T14-E14)^2/T14,0)</f>
        <v>#VALUE!</v>
      </c>
      <c r="U32" s="42">
        <f>IF(G14&gt;0,(U14-G14)^2/U14,0)</f>
        <v>0</v>
      </c>
      <c r="V32" s="42">
        <f>IF(H14&gt;0,(V14-H14)^2/V14,0)</f>
        <v>0</v>
      </c>
      <c r="W32" s="42">
        <f>IF(I14&gt;0,(W14-I14)^2/W14,0)</f>
        <v>0</v>
      </c>
      <c r="X32" s="42">
        <f>IF(J14&gt;0,(X14-J14)^2/X14,0)</f>
        <v>0</v>
      </c>
      <c r="Y32" s="42">
        <f>IF(K14&gt;0,(Y14-K14)^2/Y14,0)</f>
        <v>0</v>
      </c>
      <c r="Z32" s="42">
        <f>IF(L14&gt;0,(Z14-L14)^2/Z14,0)</f>
        <v>0</v>
      </c>
      <c r="AA32" s="42">
        <f>IF(M14&gt;0,(AA14-M14)^2/AA14,0)</f>
        <v>0</v>
      </c>
      <c r="AB32" s="42">
        <f>IF(N14&gt;0,(AB14-N14)^2/AB14,0)</f>
        <v>0</v>
      </c>
      <c r="AC32" s="43"/>
    </row>
    <row r="33" spans="1:29" x14ac:dyDescent="0.25">
      <c r="A33" s="1"/>
      <c r="B33" s="45"/>
      <c r="C33" s="45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R33" s="44" t="s">
        <v>25</v>
      </c>
      <c r="S33" s="42">
        <f>IF(D15&gt;0,(S15-D15)^2/S15,0)</f>
        <v>0</v>
      </c>
      <c r="T33" s="42" t="e">
        <f>IF(E15&gt;0,(T15-E15)^2/T15,0)</f>
        <v>#VALUE!</v>
      </c>
      <c r="U33" s="42">
        <f t="shared" ref="U33:AB33" si="2">IF(G15&gt;0,(U15-G15)^2/U15,0)</f>
        <v>0</v>
      </c>
      <c r="V33" s="42">
        <f t="shared" si="2"/>
        <v>0</v>
      </c>
      <c r="W33" s="42">
        <f t="shared" si="2"/>
        <v>0</v>
      </c>
      <c r="X33" s="42">
        <f t="shared" si="2"/>
        <v>0</v>
      </c>
      <c r="Y33" s="42">
        <f t="shared" si="2"/>
        <v>0</v>
      </c>
      <c r="Z33" s="42">
        <f t="shared" si="2"/>
        <v>0</v>
      </c>
      <c r="AA33" s="42">
        <f t="shared" si="2"/>
        <v>0</v>
      </c>
      <c r="AB33" s="42">
        <f t="shared" si="2"/>
        <v>0</v>
      </c>
      <c r="AC33" s="43"/>
    </row>
    <row r="34" spans="1:29" x14ac:dyDescent="0.25">
      <c r="A34" s="1"/>
      <c r="B34" s="45"/>
      <c r="C34" s="45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AC34" s="43"/>
    </row>
    <row r="35" spans="1:29" x14ac:dyDescent="0.25">
      <c r="A35" s="1"/>
      <c r="B35" s="45"/>
      <c r="C35" s="45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U35" s="35" t="s">
        <v>39</v>
      </c>
      <c r="V35" s="42" t="e">
        <f>SUM(S24:AB33)</f>
        <v>#DIV/0!</v>
      </c>
    </row>
    <row r="36" spans="1:29" x14ac:dyDescent="0.25">
      <c r="A36" s="1"/>
      <c r="B36" s="45"/>
      <c r="C36" s="45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U36" s="35" t="s">
        <v>26</v>
      </c>
      <c r="V36" s="35" t="s">
        <v>26</v>
      </c>
    </row>
    <row r="37" spans="1:29" x14ac:dyDescent="0.25">
      <c r="A37" s="1"/>
      <c r="B37" s="45"/>
      <c r="C37" s="45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29" x14ac:dyDescent="0.25">
      <c r="A38" s="1"/>
      <c r="B38" s="45"/>
      <c r="C38" s="45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1:29" x14ac:dyDescent="0.25">
      <c r="A39" s="1"/>
      <c r="B39" s="45"/>
      <c r="C39" s="45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29" x14ac:dyDescent="0.25">
      <c r="A40" s="1"/>
      <c r="B40" s="45"/>
      <c r="C40" s="45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spans="1:29" x14ac:dyDescent="0.25">
      <c r="A41" s="1"/>
      <c r="B41" s="45"/>
      <c r="C41" s="45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29" x14ac:dyDescent="0.25">
      <c r="A42" s="1"/>
      <c r="B42" s="45"/>
      <c r="C42" s="45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29" x14ac:dyDescent="0.25">
      <c r="A43" s="1"/>
      <c r="B43" s="45"/>
      <c r="C43" s="45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29" x14ac:dyDescent="0.25">
      <c r="A44" s="1"/>
      <c r="B44" s="45"/>
      <c r="C44" s="45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29" x14ac:dyDescent="0.25">
      <c r="A45" s="1"/>
      <c r="B45" s="45"/>
      <c r="C45" s="45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29" x14ac:dyDescent="0.25">
      <c r="A46" s="1"/>
    </row>
    <row r="47" spans="1:29" x14ac:dyDescent="0.25">
      <c r="A47" s="1"/>
    </row>
    <row r="48" spans="1:29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</sheetData>
  <mergeCells count="2">
    <mergeCell ref="A5:A15"/>
    <mergeCell ref="G2:H2"/>
  </mergeCells>
  <pageMargins left="0.75" right="0.75" top="1" bottom="1" header="0.5" footer="0.5"/>
  <pageSetup scale="83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Chi-Square GOF Test</vt:lpstr>
      <vt:lpstr>Chi-Square Test of Independence</vt:lpstr>
      <vt:lpstr>'Chi-Square GOF Test'!Print_Area</vt:lpstr>
      <vt:lpstr>'Chi-Square Test of Independence'!Print_Area</vt:lpstr>
      <vt:lpstr>Instructions!Print_Area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2018-10-08T02:18:14Z</dcterms:created>
  <dcterms:modified xsi:type="dcterms:W3CDTF">2018-10-12T10:21:28Z</dcterms:modified>
</cp:coreProperties>
</file>